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mc:AlternateContent xmlns:mc="http://schemas.openxmlformats.org/markup-compatibility/2006">
    <mc:Choice Requires="x15">
      <x15ac:absPath xmlns:x15ac="http://schemas.microsoft.com/office/spreadsheetml/2010/11/ac" url="C:\Users\Abdullah\Downloads\"/>
    </mc:Choice>
  </mc:AlternateContent>
  <xr:revisionPtr revIDLastSave="0" documentId="13_ncr:1_{F1D36C93-55B7-43C7-80AC-0C65B7EFE3E8}" xr6:coauthVersionLast="47" xr6:coauthVersionMax="47" xr10:uidLastSave="{00000000-0000-0000-0000-000000000000}"/>
  <bookViews>
    <workbookView xWindow="-108" yWindow="-108" windowWidth="23256" windowHeight="12576" activeTab="3" xr2:uid="{00000000-000D-0000-FFFF-FFFF00000000}"/>
  </bookViews>
  <sheets>
    <sheet name="Kurum-Gelir Vergisi Matrah Art." sheetId="1" r:id="rId1"/>
    <sheet name="Stopaj Matrah Artırımı" sheetId="2" r:id="rId2"/>
    <sheet name="KDV Vergi Artırımı" sheetId="3" r:id="rId3"/>
    <sheet name="VUK 359"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3" i="1" l="1"/>
  <c r="E14" i="1" s="1"/>
  <c r="G5" i="2" l="1"/>
  <c r="E48" i="1" l="1"/>
  <c r="E46" i="1"/>
  <c r="E50" i="1" l="1"/>
  <c r="B37" i="1" s="1"/>
  <c r="E51" i="1" l="1"/>
  <c r="H12" i="1"/>
  <c r="L9" i="2" l="1"/>
  <c r="L14" i="2"/>
  <c r="L16" i="2"/>
  <c r="L17" i="2"/>
  <c r="L21" i="2"/>
  <c r="L26" i="2"/>
  <c r="L28" i="2"/>
  <c r="L29" i="2"/>
  <c r="L33" i="2"/>
  <c r="L38" i="2"/>
  <c r="L40" i="2"/>
  <c r="L41" i="2"/>
  <c r="L45" i="2"/>
  <c r="L50" i="2"/>
  <c r="L52" i="2"/>
  <c r="L53" i="2"/>
  <c r="L57" i="2"/>
  <c r="L62" i="2"/>
  <c r="L64" i="2"/>
  <c r="L5" i="2"/>
  <c r="H10" i="2"/>
  <c r="H11" i="2"/>
  <c r="H22" i="2"/>
  <c r="H23" i="2"/>
  <c r="H34" i="2"/>
  <c r="H35" i="2"/>
  <c r="H46" i="2"/>
  <c r="H47" i="2"/>
  <c r="H58" i="2"/>
  <c r="H59" i="2"/>
  <c r="H5" i="2"/>
  <c r="D37" i="1" l="1"/>
  <c r="J37" i="1" s="1"/>
  <c r="I63" i="2"/>
  <c r="K63" i="2" s="1"/>
  <c r="L63" i="2" s="1"/>
  <c r="I60" i="2"/>
  <c r="K60" i="2" s="1"/>
  <c r="L60" i="2" s="1"/>
  <c r="I59" i="2"/>
  <c r="K59" i="2" s="1"/>
  <c r="L59" i="2" s="1"/>
  <c r="I58" i="2"/>
  <c r="K58" i="2" s="1"/>
  <c r="L58" i="2" s="1"/>
  <c r="I55" i="2"/>
  <c r="K55" i="2" s="1"/>
  <c r="L55" i="2" s="1"/>
  <c r="I54" i="2"/>
  <c r="K54" i="2" s="1"/>
  <c r="L54" i="2" s="1"/>
  <c r="I51" i="2"/>
  <c r="I48" i="2"/>
  <c r="I47" i="2"/>
  <c r="I46" i="2"/>
  <c r="I43" i="2"/>
  <c r="I42" i="2"/>
  <c r="I39" i="2"/>
  <c r="I36" i="2"/>
  <c r="I35" i="2"/>
  <c r="I34" i="2"/>
  <c r="I31" i="2"/>
  <c r="I30" i="2"/>
  <c r="I27" i="2"/>
  <c r="I24" i="2"/>
  <c r="I23" i="2"/>
  <c r="I22" i="2"/>
  <c r="I19" i="2"/>
  <c r="I18" i="2"/>
  <c r="I15" i="2"/>
  <c r="I12" i="2"/>
  <c r="I11" i="2"/>
  <c r="I10" i="2"/>
  <c r="I7" i="2"/>
  <c r="I6" i="2"/>
  <c r="K6" i="2" s="1"/>
  <c r="L6" i="2" s="1"/>
  <c r="K8" i="1"/>
  <c r="D7" i="1"/>
  <c r="E16" i="1"/>
  <c r="E18" i="1" s="1"/>
  <c r="F38" i="1"/>
  <c r="E38" i="1"/>
  <c r="H5" i="3"/>
  <c r="H6" i="3"/>
  <c r="H7" i="3"/>
  <c r="H8" i="3"/>
  <c r="H9" i="3"/>
  <c r="H10" i="3"/>
  <c r="H11" i="3"/>
  <c r="H12" i="3"/>
  <c r="H13" i="3"/>
  <c r="H14" i="3"/>
  <c r="H15" i="3"/>
  <c r="H4" i="3"/>
  <c r="D16" i="3"/>
  <c r="D18" i="3" s="1"/>
  <c r="D21" i="3" s="1"/>
  <c r="E16" i="3"/>
  <c r="E18" i="3" s="1"/>
  <c r="F16" i="3"/>
  <c r="F18" i="3" s="1"/>
  <c r="G16" i="3"/>
  <c r="G18" i="3" s="1"/>
  <c r="G21" i="3" s="1"/>
  <c r="C16" i="3"/>
  <c r="C18" i="3" s="1"/>
  <c r="C21" i="3" s="1"/>
  <c r="H16" i="3" l="1"/>
  <c r="H18" i="3"/>
  <c r="E19" i="1"/>
  <c r="B8" i="1"/>
  <c r="D8" i="1" s="1"/>
  <c r="R5" i="2"/>
  <c r="S6" i="2" s="1"/>
  <c r="K10" i="2"/>
  <c r="L10" i="2" s="1"/>
  <c r="K11" i="2"/>
  <c r="L11" i="2" s="1"/>
  <c r="K12" i="2"/>
  <c r="L12" i="2" s="1"/>
  <c r="K15" i="2"/>
  <c r="L15" i="2" s="1"/>
  <c r="K18" i="2"/>
  <c r="L18" i="2" s="1"/>
  <c r="K19" i="2"/>
  <c r="L19" i="2" s="1"/>
  <c r="K22" i="2"/>
  <c r="L22" i="2" s="1"/>
  <c r="K23" i="2"/>
  <c r="L23" i="2" s="1"/>
  <c r="K24" i="2"/>
  <c r="L24" i="2" s="1"/>
  <c r="K27" i="2"/>
  <c r="L27" i="2" s="1"/>
  <c r="K30" i="2"/>
  <c r="L30" i="2" s="1"/>
  <c r="K31" i="2"/>
  <c r="L31" i="2" s="1"/>
  <c r="K34" i="2"/>
  <c r="L34" i="2" s="1"/>
  <c r="K35" i="2"/>
  <c r="L35" i="2" s="1"/>
  <c r="K36" i="2"/>
  <c r="L36" i="2" s="1"/>
  <c r="K39" i="2"/>
  <c r="L39" i="2" s="1"/>
  <c r="K42" i="2"/>
  <c r="L42" i="2" s="1"/>
  <c r="K43" i="2"/>
  <c r="L43" i="2" s="1"/>
  <c r="K46" i="2"/>
  <c r="L46" i="2" s="1"/>
  <c r="K47" i="2"/>
  <c r="L47" i="2" s="1"/>
  <c r="K48" i="2"/>
  <c r="L48" i="2" s="1"/>
  <c r="K51" i="2"/>
  <c r="L51" i="2" s="1"/>
  <c r="K7" i="2"/>
  <c r="L7" i="2" s="1"/>
  <c r="G55" i="2"/>
  <c r="H55" i="2" s="1"/>
  <c r="G56" i="2"/>
  <c r="H56" i="2" s="1"/>
  <c r="G57" i="2"/>
  <c r="H57" i="2" s="1"/>
  <c r="G60" i="2"/>
  <c r="H60" i="2" s="1"/>
  <c r="G61" i="2"/>
  <c r="H61" i="2" s="1"/>
  <c r="G9" i="2" l="1"/>
  <c r="H9" i="2" s="1"/>
  <c r="G12" i="2"/>
  <c r="H12" i="2" s="1"/>
  <c r="G13" i="2"/>
  <c r="H13" i="2" s="1"/>
  <c r="G14" i="2"/>
  <c r="H14" i="2" s="1"/>
  <c r="G15" i="2"/>
  <c r="H15" i="2" s="1"/>
  <c r="G16" i="2"/>
  <c r="H16" i="2" s="1"/>
  <c r="G17" i="2"/>
  <c r="H17" i="2" s="1"/>
  <c r="G18" i="2"/>
  <c r="H18" i="2" s="1"/>
  <c r="G19" i="2"/>
  <c r="H19" i="2" s="1"/>
  <c r="G20" i="2"/>
  <c r="H20" i="2" s="1"/>
  <c r="G21" i="2"/>
  <c r="H21" i="2" s="1"/>
  <c r="G24" i="2"/>
  <c r="H24" i="2" s="1"/>
  <c r="G25" i="2"/>
  <c r="H25" i="2" s="1"/>
  <c r="G26" i="2"/>
  <c r="H26" i="2" s="1"/>
  <c r="G27" i="2"/>
  <c r="H27" i="2" s="1"/>
  <c r="G28" i="2"/>
  <c r="H28" i="2" s="1"/>
  <c r="G29" i="2"/>
  <c r="H29" i="2" s="1"/>
  <c r="G30" i="2"/>
  <c r="H30" i="2" s="1"/>
  <c r="G31" i="2"/>
  <c r="H31" i="2" s="1"/>
  <c r="G32" i="2"/>
  <c r="H32" i="2" s="1"/>
  <c r="G33" i="2"/>
  <c r="H33" i="2" s="1"/>
  <c r="G36" i="2"/>
  <c r="H36" i="2" s="1"/>
  <c r="G37" i="2"/>
  <c r="H37" i="2" s="1"/>
  <c r="G38" i="2"/>
  <c r="H38" i="2" s="1"/>
  <c r="G39" i="2"/>
  <c r="H39" i="2" s="1"/>
  <c r="G40" i="2"/>
  <c r="H40" i="2" s="1"/>
  <c r="G41" i="2"/>
  <c r="H41" i="2" s="1"/>
  <c r="G42" i="2"/>
  <c r="H42" i="2" s="1"/>
  <c r="G43" i="2"/>
  <c r="H43" i="2" s="1"/>
  <c r="G44" i="2"/>
  <c r="H44" i="2" s="1"/>
  <c r="G45" i="2"/>
  <c r="H45" i="2" s="1"/>
  <c r="G48" i="2"/>
  <c r="H48" i="2" s="1"/>
  <c r="G49" i="2"/>
  <c r="H49" i="2" s="1"/>
  <c r="G50" i="2"/>
  <c r="H50" i="2" s="1"/>
  <c r="G51" i="2"/>
  <c r="H51" i="2" s="1"/>
  <c r="G52" i="2"/>
  <c r="H52" i="2" s="1"/>
  <c r="G8" i="2"/>
  <c r="H8" i="2" s="1"/>
  <c r="G6" i="2"/>
  <c r="H6" i="2" s="1"/>
  <c r="G7" i="2"/>
  <c r="H7" i="2" s="1"/>
  <c r="G53" i="2" l="1"/>
  <c r="H53" i="2" s="1"/>
  <c r="H65" i="2" s="1"/>
  <c r="G54" i="2"/>
  <c r="H54" i="2" s="1"/>
  <c r="G62" i="2"/>
  <c r="H62" i="2" s="1"/>
  <c r="G63" i="2"/>
  <c r="H63" i="2" s="1"/>
  <c r="G64" i="2"/>
  <c r="H64" i="2" s="1"/>
  <c r="G65" i="2" l="1"/>
  <c r="I34" i="1"/>
  <c r="I35" i="1"/>
  <c r="I36" i="1"/>
  <c r="I37" i="1"/>
  <c r="I33" i="1"/>
  <c r="H34" i="1"/>
  <c r="H35" i="1"/>
  <c r="H36" i="1"/>
  <c r="H37" i="1"/>
  <c r="H33" i="1"/>
  <c r="G34" i="1"/>
  <c r="G35" i="1"/>
  <c r="G33" i="1"/>
  <c r="N38" i="1"/>
  <c r="B38" i="1"/>
  <c r="O37" i="1"/>
  <c r="L37" i="1"/>
  <c r="M37" i="1" s="1"/>
  <c r="O36" i="1"/>
  <c r="D36" i="1"/>
  <c r="O35" i="1"/>
  <c r="D35" i="1"/>
  <c r="O34" i="1"/>
  <c r="D34" i="1"/>
  <c r="O33" i="1"/>
  <c r="D33" i="1"/>
  <c r="J33" i="1" s="1"/>
  <c r="J9" i="1"/>
  <c r="E9" i="1"/>
  <c r="B9" i="1"/>
  <c r="F8" i="1"/>
  <c r="K7" i="1"/>
  <c r="F7" i="1"/>
  <c r="F19" i="3" s="1"/>
  <c r="F20" i="3" s="1"/>
  <c r="K6" i="1"/>
  <c r="D6" i="1"/>
  <c r="F6" i="1" s="1"/>
  <c r="E19" i="3" s="1"/>
  <c r="E20" i="3" s="1"/>
  <c r="K5" i="1"/>
  <c r="D5" i="1"/>
  <c r="F5" i="1" s="1"/>
  <c r="D19" i="3" s="1"/>
  <c r="K4" i="1"/>
  <c r="D4" i="1"/>
  <c r="F4" i="1" s="1"/>
  <c r="E21" i="3" l="1"/>
  <c r="E22" i="3" s="1"/>
  <c r="F21" i="3"/>
  <c r="F22" i="3" s="1"/>
  <c r="D22" i="3"/>
  <c r="D20" i="3"/>
  <c r="J36" i="1"/>
  <c r="L36" i="1" s="1"/>
  <c r="M36" i="1" s="1"/>
  <c r="J35" i="1"/>
  <c r="L35" i="1" s="1"/>
  <c r="M35" i="1" s="1"/>
  <c r="J34" i="1"/>
  <c r="L34" i="1" s="1"/>
  <c r="M34" i="1" s="1"/>
  <c r="G19" i="3"/>
  <c r="G20" i="3" s="1"/>
  <c r="H8" i="1"/>
  <c r="H13" i="1" s="1"/>
  <c r="H14" i="1" s="1"/>
  <c r="I25" i="2"/>
  <c r="K25" i="2" s="1"/>
  <c r="L25" i="2" s="1"/>
  <c r="I20" i="2"/>
  <c r="K20" i="2" s="1"/>
  <c r="L20" i="2" s="1"/>
  <c r="I37" i="2"/>
  <c r="K37" i="2" s="1"/>
  <c r="L37" i="2" s="1"/>
  <c r="I32" i="2"/>
  <c r="K32" i="2" s="1"/>
  <c r="L32" i="2" s="1"/>
  <c r="I49" i="2"/>
  <c r="K49" i="2" s="1"/>
  <c r="L49" i="2" s="1"/>
  <c r="I44" i="2"/>
  <c r="K44" i="2" s="1"/>
  <c r="L44" i="2" s="1"/>
  <c r="I13" i="2"/>
  <c r="K13" i="2" s="1"/>
  <c r="L13" i="2" s="1"/>
  <c r="I8" i="2"/>
  <c r="K8" i="2" s="1"/>
  <c r="L8" i="2" s="1"/>
  <c r="H4" i="1"/>
  <c r="I4" i="1" s="1"/>
  <c r="C19" i="3"/>
  <c r="I16" i="2"/>
  <c r="I14" i="2"/>
  <c r="I9" i="2"/>
  <c r="I61" i="2"/>
  <c r="K61" i="2" s="1"/>
  <c r="L61" i="2" s="1"/>
  <c r="I56" i="2"/>
  <c r="K56" i="2" s="1"/>
  <c r="L56" i="2" s="1"/>
  <c r="I64" i="2"/>
  <c r="I62" i="2"/>
  <c r="I57" i="2"/>
  <c r="H5" i="1"/>
  <c r="I5" i="1" s="1"/>
  <c r="I28" i="2"/>
  <c r="I21" i="2"/>
  <c r="I26" i="2"/>
  <c r="H7" i="1"/>
  <c r="I7" i="1" s="1"/>
  <c r="I45" i="2"/>
  <c r="I50" i="2"/>
  <c r="I52" i="2"/>
  <c r="H6" i="1"/>
  <c r="I6" i="1" s="1"/>
  <c r="I38" i="2"/>
  <c r="I33" i="2"/>
  <c r="I40" i="2"/>
  <c r="H38" i="1"/>
  <c r="I38" i="1"/>
  <c r="G38" i="1"/>
  <c r="J65" i="2"/>
  <c r="O38" i="1"/>
  <c r="K9" i="1"/>
  <c r="D38" i="1"/>
  <c r="F9" i="1"/>
  <c r="D9" i="1"/>
  <c r="C20" i="3" l="1"/>
  <c r="C22" i="3" s="1"/>
  <c r="I8" i="1"/>
  <c r="I9" i="1" s="1"/>
  <c r="J38" i="1"/>
  <c r="L65" i="2"/>
  <c r="H19" i="3"/>
  <c r="L33" i="1"/>
  <c r="H20" i="3"/>
  <c r="I65" i="2"/>
  <c r="H9" i="1"/>
  <c r="Q4" i="1" s="1"/>
  <c r="L38" i="1" l="1"/>
  <c r="M33" i="1"/>
  <c r="M38" i="1" s="1"/>
  <c r="G22" i="3"/>
  <c r="H21" i="3"/>
  <c r="R5" i="1"/>
  <c r="H22" i="3" l="1"/>
  <c r="N4" i="3"/>
  <c r="O5"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AhmetK</author>
    <author>user</author>
    <author>YavuzC</author>
  </authors>
  <commentList>
    <comment ref="B3" authorId="0" shapeId="0" xr:uid="{00000000-0006-0000-0000-000001000000}">
      <text>
        <r>
          <rPr>
            <sz val="9"/>
            <color indexed="81"/>
            <rFont val="Tahoma"/>
            <family val="2"/>
            <charset val="162"/>
          </rPr>
          <t>* Bu Kanunun yayımı tarihinden önce yapılıp kesinleşen tarhiyatlar, ilgili dönem beyanı ile birlikte dikkate alınır.</t>
        </r>
      </text>
    </comment>
    <comment ref="E3" authorId="1" shapeId="0" xr:uid="{00000000-0006-0000-0000-000002000000}">
      <text>
        <r>
          <rPr>
            <b/>
            <sz val="9"/>
            <color indexed="81"/>
            <rFont val="Tahoma"/>
            <family val="2"/>
            <charset val="162"/>
          </rPr>
          <t>user:</t>
        </r>
        <r>
          <rPr>
            <sz val="9"/>
            <color indexed="81"/>
            <rFont val="Tahoma"/>
            <family val="2"/>
            <charset val="162"/>
          </rPr>
          <t xml:space="preserve">
* İşe başlama ve işi bırakma gibi nedenlerle kıst dönemde faaliyette bulunmuş mükellefler hakkında ilgili yıllar için belirlenen asgari matrahlar, faaliyette bulunulan ay sayısı (ay kesirleri tam ay olarak) dikkate alınarak hesaplanır.</t>
        </r>
      </text>
    </comment>
    <comment ref="F3" authorId="2" shapeId="0" xr:uid="{00000000-0006-0000-0000-000003000000}">
      <text>
        <r>
          <rPr>
            <sz val="9"/>
            <color indexed="81"/>
            <rFont val="Tahoma"/>
            <family val="2"/>
            <charset val="162"/>
          </rPr>
          <t>Artırılabilecek matrah veya asgari matrahın büyüğü dikkate alınmalıdır.</t>
        </r>
      </text>
    </comment>
    <comment ref="G3" authorId="1" shapeId="0" xr:uid="{00000000-0006-0000-0000-000004000000}">
      <text>
        <r>
          <rPr>
            <b/>
            <sz val="9"/>
            <color indexed="81"/>
            <rFont val="Tahoma"/>
            <family val="2"/>
            <charset val="162"/>
          </rPr>
          <t>user:</t>
        </r>
        <r>
          <rPr>
            <sz val="9"/>
            <color indexed="81"/>
            <rFont val="Tahoma"/>
            <family val="2"/>
            <charset val="162"/>
          </rPr>
          <t xml:space="preserve">
* Artırımda bulunmak istedikleri yıla ait yıllık beyannamelerini süresinde veren
* Vergilerini (damga vergisi dahil) süresinde ödeyen,
* Kesinleşmiş veya kesinleşmemiş borç yapılandırması yapmayan,
mükellefler için %15, diğerleri için % 20</t>
        </r>
      </text>
    </comment>
    <comment ref="H3" authorId="1" shapeId="0" xr:uid="{00000000-0006-0000-0000-000005000000}">
      <text>
        <r>
          <rPr>
            <b/>
            <sz val="9"/>
            <color indexed="81"/>
            <rFont val="Tahoma"/>
            <family val="2"/>
            <charset val="162"/>
          </rPr>
          <t>Peşin Ödemede %10 İndirim</t>
        </r>
      </text>
    </comment>
    <comment ref="J3" authorId="2" shapeId="0" xr:uid="{00000000-0006-0000-0000-000006000000}">
      <text>
        <r>
          <rPr>
            <sz val="9"/>
            <color indexed="81"/>
            <rFont val="Tahoma"/>
            <family val="2"/>
            <charset val="162"/>
          </rPr>
          <t xml:space="preserve">* İlgili Yılların 2022'de kalan mahsup edilebilir geçmiş yıll zararları yazılır. 
* 2022'ye kadar (2022 Hariç) mahsup edildiyse yazılmaz.
* Bir kısım mahsup edildiyse kalan kısmı yazılır.
</t>
        </r>
      </text>
    </comment>
    <comment ref="K3" authorId="1" shapeId="0" xr:uid="{00000000-0006-0000-0000-000007000000}">
      <text>
        <r>
          <rPr>
            <b/>
            <sz val="9"/>
            <color indexed="81"/>
            <rFont val="Tahoma"/>
            <family val="2"/>
            <charset val="162"/>
          </rPr>
          <t>user:</t>
        </r>
        <r>
          <rPr>
            <sz val="9"/>
            <color indexed="81"/>
            <rFont val="Tahoma"/>
            <family val="2"/>
            <charset val="162"/>
          </rPr>
          <t xml:space="preserve">
* Matrah artırımında bulundukları yıllara ait zararların %50’si,
2022 ve izleyen yıllar kârlarından mahsup edilmez.</t>
        </r>
      </text>
    </comment>
    <comment ref="J31" authorId="2" shapeId="0" xr:uid="{00000000-0006-0000-0000-000008000000}">
      <text>
        <r>
          <rPr>
            <sz val="9"/>
            <color indexed="81"/>
            <rFont val="Tahoma"/>
            <family val="2"/>
            <charset val="162"/>
          </rPr>
          <t>Artırılabilecek matrah veya asgari matrahın büyüğü dikkate alınmalıdır.</t>
        </r>
      </text>
    </comment>
    <comment ref="K31" authorId="1" shapeId="0" xr:uid="{00000000-0006-0000-0000-000009000000}">
      <text>
        <r>
          <rPr>
            <b/>
            <sz val="9"/>
            <color indexed="81"/>
            <rFont val="Tahoma"/>
            <family val="2"/>
            <charset val="162"/>
          </rPr>
          <t>user:</t>
        </r>
        <r>
          <rPr>
            <sz val="9"/>
            <color indexed="81"/>
            <rFont val="Tahoma"/>
            <family val="2"/>
            <charset val="162"/>
          </rPr>
          <t xml:space="preserve">
* Artırımda bulunmak istedikleri yıla ait yıllık beyannamelerini süresinde veren
* Vergilerini (damga vergisi dahil) süresinde ödeyen,
* Kesinleşmiş veya kesinleşmemiş borç yapılandırması yapmayan,
mükellefler için %15, diğerleri için % 20</t>
        </r>
      </text>
    </comment>
    <comment ref="N31" authorId="2" shapeId="0" xr:uid="{00000000-0006-0000-0000-00000A000000}">
      <text>
        <r>
          <rPr>
            <sz val="9"/>
            <color indexed="81"/>
            <rFont val="Tahoma"/>
            <family val="2"/>
            <charset val="162"/>
          </rPr>
          <t>* İlgili Yılların 2022'de kalan mahsup edilebilir geçmiş yıll zararları yazılır. 
* 2022'ye kadar (2022 Hariç) mahsup edildiyse yazılmaz.
* Bir kısım mahsup edildiyse kalan kısmı yazılır.</t>
        </r>
      </text>
    </comment>
    <comment ref="H32" authorId="1" shapeId="0" xr:uid="{00000000-0006-0000-0000-00000B000000}">
      <text>
        <r>
          <rPr>
            <b/>
            <sz val="9"/>
            <color indexed="81"/>
            <rFont val="Tahoma"/>
            <family val="2"/>
            <charset val="162"/>
          </rPr>
          <t>user:</t>
        </r>
        <r>
          <rPr>
            <sz val="9"/>
            <color indexed="81"/>
            <rFont val="Tahoma"/>
            <family val="2"/>
            <charset val="162"/>
          </rPr>
          <t xml:space="preserve">
GMSİ için belirlenen istisna tutarları dikkate alınmaz.</t>
        </r>
      </text>
    </comment>
    <comment ref="I32" authorId="1" shapeId="0" xr:uid="{00000000-0006-0000-0000-00000C000000}">
      <text>
        <r>
          <rPr>
            <b/>
            <sz val="9"/>
            <color indexed="81"/>
            <rFont val="Tahoma"/>
            <family val="2"/>
            <charset val="162"/>
          </rPr>
          <t>user:</t>
        </r>
        <r>
          <rPr>
            <sz val="9"/>
            <color indexed="81"/>
            <rFont val="Tahoma"/>
            <family val="2"/>
            <charset val="162"/>
          </rPr>
          <t xml:space="preserve">
Ücret, Menkul Sermeye İradı ,Diğer Kazanç ve İratlar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E4" authorId="0" shapeId="0" xr:uid="{00000000-0006-0000-0100-000001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t>
        </r>
        <r>
          <rPr>
            <b/>
            <u/>
            <sz val="9"/>
            <color indexed="81"/>
            <rFont val="Tahoma"/>
            <family val="2"/>
            <charset val="162"/>
          </rPr>
          <t>ilgili yılda verilmiş olan aylık prim ve hizmet belgelerinde bildirilen</t>
        </r>
        <r>
          <rPr>
            <sz val="9"/>
            <color indexed="81"/>
            <rFont val="Tahoma"/>
            <family val="2"/>
            <charset val="162"/>
          </rPr>
          <t xml:space="preserve"> ortalama işçi sayısı kadar işçi,
(bb) İlgili yılda aylık prim ve hizmet belgelerinin hiç verilmemiş olması hâlinde, </t>
        </r>
        <r>
          <rPr>
            <b/>
            <u/>
            <sz val="9"/>
            <color indexed="81"/>
            <rFont val="Tahoma"/>
            <family val="2"/>
            <charset val="162"/>
          </rPr>
          <t>bu Kanunun yayımı tarihine kadar verilmiş olmak şartıyla izleyen vergilendirme dönemlerinde verilen ilk aylık prim ve hizmet belgesindeki</t>
        </r>
        <r>
          <rPr>
            <sz val="9"/>
            <color indexed="81"/>
            <rFont val="Tahoma"/>
            <family val="2"/>
            <charset val="162"/>
          </rPr>
          <t xml:space="preserve"> işçi sayısı 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G4" authorId="0" shapeId="0" xr:uid="{00000000-0006-0000-0100-000002000000}">
      <text>
        <r>
          <rPr>
            <b/>
            <sz val="9"/>
            <color indexed="81"/>
            <rFont val="Tahoma"/>
            <family val="2"/>
            <charset val="162"/>
          </rPr>
          <t>Peşin ödemede %10 indirim</t>
        </r>
      </text>
    </comment>
    <comment ref="I4" authorId="0" shapeId="0" xr:uid="{00000000-0006-0000-0100-000003000000}">
      <text>
        <r>
          <rPr>
            <b/>
            <sz val="9"/>
            <color indexed="81"/>
            <rFont val="Tahoma"/>
            <family val="2"/>
            <charset val="162"/>
          </rPr>
          <t>user:</t>
        </r>
        <r>
          <rPr>
            <sz val="9"/>
            <color indexed="81"/>
            <rFont val="Tahoma"/>
            <family val="2"/>
            <charset val="162"/>
          </rPr>
          <t xml:space="preserve">
* İşe başlama ve işi bırakma gibi nedenlerle kıst dönemde faaliyette bulunmuş mükellefler hakkında ilgili yıllar için belirlenen asgari matrahlar, faaliyette bulunulan ay sayısı (ay kesirleri tam ay olarak) dikkate alınarak hesaplanır.</t>
        </r>
      </text>
    </comment>
    <comment ref="K4" authorId="0" shapeId="0" xr:uid="{00000000-0006-0000-0100-000004000000}">
      <text>
        <r>
          <rPr>
            <b/>
            <sz val="9"/>
            <color indexed="81"/>
            <rFont val="Tahoma"/>
            <family val="2"/>
            <charset val="162"/>
          </rPr>
          <t>Peşin ödemede %10 indirim</t>
        </r>
      </text>
    </comment>
    <comment ref="D5" authorId="0" shapeId="0" xr:uid="{00000000-0006-0000-0100-000005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9" authorId="0" shapeId="0" xr:uid="{00000000-0006-0000-0100-000006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9" authorId="0" shapeId="0" xr:uid="{00000000-0006-0000-0100-000007000000}">
      <text>
        <r>
          <rPr>
            <b/>
            <sz val="9"/>
            <color indexed="81"/>
            <rFont val="Tahoma"/>
            <family val="2"/>
            <charset val="162"/>
          </rPr>
          <t>user:</t>
        </r>
        <r>
          <rPr>
            <sz val="9"/>
            <color indexed="81"/>
            <rFont val="Tahoma"/>
            <family val="2"/>
            <charset val="162"/>
          </rPr>
          <t xml:space="preserve">
KV Matrah Artırımı %80'i</t>
        </r>
      </text>
    </comment>
    <comment ref="F10" authorId="0" shapeId="0" xr:uid="{00000000-0006-0000-0100-000008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11" authorId="0" shapeId="0" xr:uid="{00000000-0006-0000-0100-000009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14" authorId="0" shapeId="0" xr:uid="{00000000-0006-0000-0100-00000A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14" authorId="0" shapeId="0" xr:uid="{00000000-0006-0000-0100-00000B000000}">
      <text>
        <r>
          <rPr>
            <b/>
            <sz val="9"/>
            <color indexed="81"/>
            <rFont val="Tahoma"/>
            <family val="2"/>
            <charset val="162"/>
          </rPr>
          <t>user:</t>
        </r>
        <r>
          <rPr>
            <sz val="9"/>
            <color indexed="81"/>
            <rFont val="Tahoma"/>
            <family val="2"/>
            <charset val="162"/>
          </rPr>
          <t xml:space="preserve">
KV Matrah Artırımı %80'i</t>
        </r>
      </text>
    </comment>
    <comment ref="C16" authorId="0" shapeId="0" xr:uid="{00000000-0006-0000-0100-00000C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16" authorId="0" shapeId="0" xr:uid="{00000000-0006-0000-0100-00000D000000}">
      <text>
        <r>
          <rPr>
            <b/>
            <sz val="9"/>
            <color indexed="81"/>
            <rFont val="Tahoma"/>
            <family val="2"/>
            <charset val="162"/>
          </rPr>
          <t>user:</t>
        </r>
        <r>
          <rPr>
            <sz val="9"/>
            <color indexed="81"/>
            <rFont val="Tahoma"/>
            <family val="2"/>
            <charset val="162"/>
          </rPr>
          <t xml:space="preserve">
KV Matrah Artırımı %80'i</t>
        </r>
      </text>
    </comment>
    <comment ref="D17" authorId="0" shapeId="0" xr:uid="{00000000-0006-0000-0100-00000E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21" authorId="0" shapeId="0" xr:uid="{00000000-0006-0000-0100-00000F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21" authorId="0" shapeId="0" xr:uid="{00000000-0006-0000-0100-000010000000}">
      <text>
        <r>
          <rPr>
            <b/>
            <sz val="9"/>
            <color indexed="81"/>
            <rFont val="Tahoma"/>
            <family val="2"/>
            <charset val="162"/>
          </rPr>
          <t>user:</t>
        </r>
        <r>
          <rPr>
            <sz val="9"/>
            <color indexed="81"/>
            <rFont val="Tahoma"/>
            <family val="2"/>
            <charset val="162"/>
          </rPr>
          <t xml:space="preserve">
KV Matrah Artırımı %80'i</t>
        </r>
      </text>
    </comment>
    <comment ref="F22" authorId="0" shapeId="0" xr:uid="{00000000-0006-0000-0100-000011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23" authorId="0" shapeId="0" xr:uid="{00000000-0006-0000-0100-000012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26" authorId="0" shapeId="0" xr:uid="{00000000-0006-0000-0100-000013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26" authorId="0" shapeId="0" xr:uid="{00000000-0006-0000-0100-000014000000}">
      <text>
        <r>
          <rPr>
            <b/>
            <sz val="9"/>
            <color indexed="81"/>
            <rFont val="Tahoma"/>
            <family val="2"/>
            <charset val="162"/>
          </rPr>
          <t>user:</t>
        </r>
        <r>
          <rPr>
            <sz val="9"/>
            <color indexed="81"/>
            <rFont val="Tahoma"/>
            <family val="2"/>
            <charset val="162"/>
          </rPr>
          <t xml:space="preserve">
KV Matrah Artırımı %80'i</t>
        </r>
      </text>
    </comment>
    <comment ref="C28" authorId="0" shapeId="0" xr:uid="{00000000-0006-0000-0100-000015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28" authorId="0" shapeId="0" xr:uid="{00000000-0006-0000-0100-000016000000}">
      <text>
        <r>
          <rPr>
            <b/>
            <sz val="9"/>
            <color indexed="81"/>
            <rFont val="Tahoma"/>
            <family val="2"/>
            <charset val="162"/>
          </rPr>
          <t>user:</t>
        </r>
        <r>
          <rPr>
            <sz val="9"/>
            <color indexed="81"/>
            <rFont val="Tahoma"/>
            <family val="2"/>
            <charset val="162"/>
          </rPr>
          <t xml:space="preserve">
KV Matrah Artırımı %80'i</t>
        </r>
      </text>
    </comment>
    <comment ref="D29" authorId="0" shapeId="0" xr:uid="{00000000-0006-0000-0100-000017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33" authorId="0" shapeId="0" xr:uid="{00000000-0006-0000-0100-000018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33" authorId="0" shapeId="0" xr:uid="{00000000-0006-0000-0100-000019000000}">
      <text>
        <r>
          <rPr>
            <b/>
            <sz val="9"/>
            <color indexed="81"/>
            <rFont val="Tahoma"/>
            <family val="2"/>
            <charset val="162"/>
          </rPr>
          <t>user:</t>
        </r>
        <r>
          <rPr>
            <sz val="9"/>
            <color indexed="81"/>
            <rFont val="Tahoma"/>
            <family val="2"/>
            <charset val="162"/>
          </rPr>
          <t xml:space="preserve">
KV Matrah Artırımı %80'i</t>
        </r>
      </text>
    </comment>
    <comment ref="F34" authorId="0" shapeId="0" xr:uid="{00000000-0006-0000-0100-00001A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35" authorId="0" shapeId="0" xr:uid="{00000000-0006-0000-0100-00001B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38" authorId="0" shapeId="0" xr:uid="{00000000-0006-0000-0100-00001C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38" authorId="0" shapeId="0" xr:uid="{00000000-0006-0000-0100-00001D000000}">
      <text>
        <r>
          <rPr>
            <b/>
            <sz val="9"/>
            <color indexed="81"/>
            <rFont val="Tahoma"/>
            <family val="2"/>
            <charset val="162"/>
          </rPr>
          <t>user:</t>
        </r>
        <r>
          <rPr>
            <sz val="9"/>
            <color indexed="81"/>
            <rFont val="Tahoma"/>
            <family val="2"/>
            <charset val="162"/>
          </rPr>
          <t xml:space="preserve">
KV Matrah Artırımı %80'i</t>
        </r>
      </text>
    </comment>
    <comment ref="C40" authorId="0" shapeId="0" xr:uid="{00000000-0006-0000-0100-00001E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40" authorId="0" shapeId="0" xr:uid="{00000000-0006-0000-0100-00001F000000}">
      <text>
        <r>
          <rPr>
            <b/>
            <sz val="9"/>
            <color indexed="81"/>
            <rFont val="Tahoma"/>
            <family val="2"/>
            <charset val="162"/>
          </rPr>
          <t>user:</t>
        </r>
        <r>
          <rPr>
            <sz val="9"/>
            <color indexed="81"/>
            <rFont val="Tahoma"/>
            <family val="2"/>
            <charset val="162"/>
          </rPr>
          <t xml:space="preserve">
KV Matrah Artırımı %80'i</t>
        </r>
      </text>
    </comment>
    <comment ref="D41" authorId="0" shapeId="0" xr:uid="{00000000-0006-0000-0100-000020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45" authorId="0" shapeId="0" xr:uid="{00000000-0006-0000-0100-000021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45" authorId="0" shapeId="0" xr:uid="{00000000-0006-0000-0100-000022000000}">
      <text>
        <r>
          <rPr>
            <b/>
            <sz val="9"/>
            <color indexed="81"/>
            <rFont val="Tahoma"/>
            <family val="2"/>
            <charset val="162"/>
          </rPr>
          <t>user:</t>
        </r>
        <r>
          <rPr>
            <sz val="9"/>
            <color indexed="81"/>
            <rFont val="Tahoma"/>
            <family val="2"/>
            <charset val="162"/>
          </rPr>
          <t xml:space="preserve">
KV Matrah Artırımı %80'i</t>
        </r>
      </text>
    </comment>
    <comment ref="F46" authorId="0" shapeId="0" xr:uid="{00000000-0006-0000-0100-000023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47" authorId="0" shapeId="0" xr:uid="{00000000-0006-0000-0100-000024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50" authorId="0" shapeId="0" xr:uid="{00000000-0006-0000-0100-000025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50" authorId="0" shapeId="0" xr:uid="{00000000-0006-0000-0100-000026000000}">
      <text>
        <r>
          <rPr>
            <b/>
            <sz val="9"/>
            <color indexed="81"/>
            <rFont val="Tahoma"/>
            <family val="2"/>
            <charset val="162"/>
          </rPr>
          <t>user:</t>
        </r>
        <r>
          <rPr>
            <sz val="9"/>
            <color indexed="81"/>
            <rFont val="Tahoma"/>
            <family val="2"/>
            <charset val="162"/>
          </rPr>
          <t xml:space="preserve">
KV Matrah Artırımı %80'i</t>
        </r>
      </text>
    </comment>
    <comment ref="C52" authorId="0" shapeId="0" xr:uid="{00000000-0006-0000-0100-000027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52" authorId="0" shapeId="0" xr:uid="{00000000-0006-0000-0100-000028000000}">
      <text>
        <r>
          <rPr>
            <b/>
            <sz val="9"/>
            <color indexed="81"/>
            <rFont val="Tahoma"/>
            <family val="2"/>
            <charset val="162"/>
          </rPr>
          <t>user:</t>
        </r>
        <r>
          <rPr>
            <sz val="9"/>
            <color indexed="81"/>
            <rFont val="Tahoma"/>
            <family val="2"/>
            <charset val="162"/>
          </rPr>
          <t xml:space="preserve">
KV Matrah Artırımı %80'i</t>
        </r>
      </text>
    </comment>
    <comment ref="D53" authorId="0" shapeId="0" xr:uid="{00000000-0006-0000-0100-000029000000}">
      <text>
        <r>
          <rPr>
            <b/>
            <sz val="9"/>
            <color indexed="81"/>
            <rFont val="Tahoma"/>
            <family val="2"/>
            <charset val="162"/>
          </rPr>
          <t>user:</t>
        </r>
        <r>
          <rPr>
            <sz val="9"/>
            <color indexed="81"/>
            <rFont val="Tahoma"/>
            <family val="2"/>
            <charset val="162"/>
          </rPr>
          <t xml:space="preserve">
* İlgili yılda beyanname verilmeyen dönem varsa, ortalamaya göre yıla iblağ edilir.
* Hiç beyanname verilmemiş olması hâlinde, her ay için hesaplanacak asgari gelir (stopaj) vergisine esas olmak üzere en az;
(aa) Bu Kanunun yayımı tarihinden önce i</t>
        </r>
        <r>
          <rPr>
            <b/>
            <u/>
            <sz val="9"/>
            <color indexed="81"/>
            <rFont val="Tahoma"/>
            <family val="2"/>
            <charset val="162"/>
          </rPr>
          <t xml:space="preserve">lgili yılda verilmiş olan aylık prim ve hizmet belgelerinde bildirilen ortalama işçi sayısı </t>
        </r>
        <r>
          <rPr>
            <sz val="9"/>
            <color indexed="81"/>
            <rFont val="Tahoma"/>
            <family val="2"/>
            <charset val="162"/>
          </rPr>
          <t xml:space="preserve">kadar işçi,
(bb) İlgili yılda aylık prim ve hizmet belgelerinin hiç verilmemiş olması hâlinde, </t>
        </r>
        <r>
          <rPr>
            <b/>
            <u/>
            <sz val="9"/>
            <color indexed="81"/>
            <rFont val="Tahoma"/>
            <family val="2"/>
            <charset val="162"/>
          </rPr>
          <t xml:space="preserve">bu Kanunun yayımı tarihine kadar verilmiş olmak şartıyla izleyen vergilendirme dönemlerinde verilen ilk aylık prim ve hizmet belgesindeki işçi sayısı </t>
        </r>
        <r>
          <rPr>
            <sz val="9"/>
            <color indexed="81"/>
            <rFont val="Tahoma"/>
            <family val="2"/>
            <charset val="162"/>
          </rPr>
          <t xml:space="preserve">kadar işçi,
(cc) Bu Kanunun yayımı tarihine kadar aylık prim ve hizmet belgesinin hiç verilmemiş olması hâlinde </t>
        </r>
        <r>
          <rPr>
            <b/>
            <u/>
            <sz val="9"/>
            <color indexed="81"/>
            <rFont val="Tahoma"/>
            <family val="2"/>
            <charset val="162"/>
          </rPr>
          <t>en az iki işçi</t>
        </r>
        <r>
          <rPr>
            <sz val="9"/>
            <color indexed="81"/>
            <rFont val="Tahoma"/>
            <family val="2"/>
            <charset val="162"/>
          </rPr>
          <t xml:space="preserve">,
çalıştırıldığı kabul edilmek ve </t>
        </r>
        <r>
          <rPr>
            <b/>
            <u/>
            <sz val="9"/>
            <color indexed="81"/>
            <rFont val="Tahoma"/>
            <family val="2"/>
            <charset val="162"/>
          </rPr>
          <t>ilgili yılın son vergilendirme döneminde geçerli olan asgari ücretin brüt tutarı esas alınarak</t>
        </r>
        <r>
          <rPr>
            <sz val="9"/>
            <color indexed="81"/>
            <rFont val="Tahoma"/>
            <family val="2"/>
            <charset val="162"/>
          </rPr>
          <t xml:space="preserve"> hesaplanan gelir (stopaj) vergisi matrahı üzerinden</t>
        </r>
      </text>
    </comment>
    <comment ref="C57" authorId="0" shapeId="0" xr:uid="{00000000-0006-0000-0100-00002A000000}">
      <text>
        <r>
          <rPr>
            <b/>
            <sz val="9"/>
            <color indexed="81"/>
            <rFont val="Tahoma"/>
            <family val="2"/>
            <charset val="162"/>
          </rPr>
          <t>user:</t>
        </r>
        <r>
          <rPr>
            <sz val="9"/>
            <color indexed="81"/>
            <rFont val="Tahoma"/>
            <family val="2"/>
            <charset val="162"/>
          </rPr>
          <t xml:space="preserve">
* Gerçek Kişi Ortaklara Dağıtılan Kar Payı
* Kurumlar Vergisi Matrah Artırımı Yapılması Zorunludur.</t>
        </r>
      </text>
    </comment>
    <comment ref="I57" authorId="0" shapeId="0" xr:uid="{00000000-0006-0000-0100-00002B000000}">
      <text>
        <r>
          <rPr>
            <b/>
            <sz val="9"/>
            <color indexed="81"/>
            <rFont val="Tahoma"/>
            <family val="2"/>
            <charset val="162"/>
          </rPr>
          <t>user:</t>
        </r>
        <r>
          <rPr>
            <sz val="9"/>
            <color indexed="81"/>
            <rFont val="Tahoma"/>
            <family val="2"/>
            <charset val="162"/>
          </rPr>
          <t xml:space="preserve">
KV Matrah Artırımı %80'i</t>
        </r>
      </text>
    </comment>
    <comment ref="F58" authorId="0" shapeId="0" xr:uid="{00000000-0006-0000-0100-00002C000000}">
      <text>
        <r>
          <rPr>
            <b/>
            <sz val="9"/>
            <color indexed="81"/>
            <rFont val="Tahoma"/>
            <family val="2"/>
            <charset val="162"/>
          </rPr>
          <t>user:</t>
        </r>
        <r>
          <rPr>
            <sz val="9"/>
            <color indexed="81"/>
            <rFont val="Tahoma"/>
            <family val="2"/>
            <charset val="162"/>
          </rPr>
          <t xml:space="preserve">
a) Hayvanlar ve bunların mahsulleri ile kara ve su avcılığı mahsullerinden Ticaret borsalarında tescil ettirilerek satın alınanlar için tevkifat oranı %1, artırım oranı </t>
        </r>
        <r>
          <rPr>
            <b/>
            <u/>
            <sz val="9"/>
            <color indexed="81"/>
            <rFont val="Tahoma"/>
            <family val="2"/>
            <charset val="162"/>
          </rPr>
          <t>%0,25</t>
        </r>
        <r>
          <rPr>
            <sz val="9"/>
            <color indexed="81"/>
            <rFont val="Tahoma"/>
            <family val="2"/>
            <charset val="162"/>
          </rPr>
          <t xml:space="preserve">; diğerlerinde tevkifat oranı %2, artırım oranı </t>
        </r>
        <r>
          <rPr>
            <b/>
            <u/>
            <sz val="9"/>
            <color indexed="81"/>
            <rFont val="Tahoma"/>
            <family val="2"/>
            <charset val="162"/>
          </rPr>
          <t>%0,5</t>
        </r>
        <r>
          <rPr>
            <sz val="9"/>
            <color indexed="81"/>
            <rFont val="Tahoma"/>
            <family val="2"/>
            <charset val="162"/>
          </rPr>
          <t xml:space="preserve">
b) Diğer ziraî mahsullerinden ticaret borsalarında tescil ettirilerek satın alınanlar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r>
          <rPr>
            <sz val="9"/>
            <color indexed="81"/>
            <rFont val="Tahoma"/>
            <family val="2"/>
            <charset val="162"/>
          </rPr>
          <t xml:space="preserve">
c)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9"/>
            <color indexed="81"/>
            <rFont val="Tahoma"/>
            <family val="2"/>
            <charset val="162"/>
          </rPr>
          <t>%0,5</t>
        </r>
        <r>
          <rPr>
            <sz val="9"/>
            <color indexed="81"/>
            <rFont val="Tahoma"/>
            <family val="2"/>
            <charset val="162"/>
          </rPr>
          <t xml:space="preserve">; diğerlerinde tevkifat oranı %4, artırım oranı </t>
        </r>
        <r>
          <rPr>
            <b/>
            <u/>
            <sz val="9"/>
            <color indexed="81"/>
            <rFont val="Tahoma"/>
            <family val="2"/>
            <charset val="162"/>
          </rPr>
          <t>%1</t>
        </r>
      </text>
    </comment>
    <comment ref="F59" authorId="0" shapeId="0" xr:uid="{00000000-0006-0000-0100-00002D000000}">
      <text>
        <r>
          <rPr>
            <b/>
            <sz val="9"/>
            <color indexed="81"/>
            <rFont val="Tahoma"/>
            <family val="2"/>
            <charset val="162"/>
          </rPr>
          <t>user:</t>
        </r>
        <r>
          <rPr>
            <sz val="9"/>
            <color indexed="81"/>
            <rFont val="Tahoma"/>
            <family val="2"/>
            <charset val="162"/>
          </rPr>
          <t xml:space="preserve">
Esnaf muaflığından yararlananlara mal ve hizmet alımları karşılığında yapılan ödemelerden,
a) 9 uncu maddenin birinci fıkrasının (6) ve (8) numaralı bentlerinde yer alan emtia bedelleri veya bu emtianın imalinde ödenen hizmet bedelleri üzerinden %2 tevkifat yapılmakta olup,artırım oranı %0,5'tir.
b) Hurda mal alımları için % 2 tevkifat yapılmakta olup,artırım oranı %0,5'tir,
c) Diğer mal alımları için % 5 tevkifat yapılmakta olup,artırım oranı %1,25'tir.,
ç) 9 uncu maddenin birinci fıkrasının (9) numaralı bendi kapsamında esnaf muaflığından yararlananlara ihtiyaç fazlası elektrik bedeli olarak yapılan ödemeler üzerinden % 0 tevkifat yapılmakta olup,artırım oranı %0,0'dır. (14/5/2018 öncesi ????)
d) Diğer hizmet alımları (a, b ve c alt bentleri hariç olmak üzere mal ve hizmet bedelinin ayrılamaması hali de bu kapsamdadır) için % 10 tevkifat yapılmakta olup,artırım oranı %2,5'tir.</t>
        </r>
      </text>
    </comment>
    <comment ref="C62" authorId="0" shapeId="0" xr:uid="{00000000-0006-0000-0100-00002E000000}">
      <text>
        <r>
          <rPr>
            <b/>
            <sz val="9"/>
            <color indexed="81"/>
            <rFont val="Tahoma"/>
            <family val="2"/>
            <charset val="162"/>
          </rPr>
          <t>user:</t>
        </r>
        <r>
          <rPr>
            <sz val="9"/>
            <color indexed="81"/>
            <rFont val="Tahoma"/>
            <family val="2"/>
            <charset val="162"/>
          </rPr>
          <t xml:space="preserve">
* Vergiden Muaf Kurumlara Dağıtılan Kar Payları
* Kurumlar Vergisi Matrah Artırımı Yapılması Zorunludur.</t>
        </r>
      </text>
    </comment>
    <comment ref="I62" authorId="0" shapeId="0" xr:uid="{00000000-0006-0000-0100-00002F000000}">
      <text>
        <r>
          <rPr>
            <b/>
            <sz val="9"/>
            <color indexed="81"/>
            <rFont val="Tahoma"/>
            <family val="2"/>
            <charset val="162"/>
          </rPr>
          <t>user:</t>
        </r>
        <r>
          <rPr>
            <sz val="9"/>
            <color indexed="81"/>
            <rFont val="Tahoma"/>
            <family val="2"/>
            <charset val="162"/>
          </rPr>
          <t xml:space="preserve">
KV Matrah Artırımı %80'i</t>
        </r>
      </text>
    </comment>
    <comment ref="C64" authorId="0" shapeId="0" xr:uid="{00000000-0006-0000-0100-000030000000}">
      <text>
        <r>
          <rPr>
            <b/>
            <sz val="9"/>
            <color indexed="81"/>
            <rFont val="Tahoma"/>
            <family val="2"/>
            <charset val="162"/>
          </rPr>
          <t>user:</t>
        </r>
        <r>
          <rPr>
            <sz val="9"/>
            <color indexed="81"/>
            <rFont val="Tahoma"/>
            <family val="2"/>
            <charset val="162"/>
          </rPr>
          <t xml:space="preserve">
* Dar Mükellef Kurumlara Dağıtılan Kar Payları
* Kurumlar Vergisi Matrah Artırımı Yapılması Zorunludur.</t>
        </r>
      </text>
    </comment>
    <comment ref="I64" authorId="0" shapeId="0" xr:uid="{00000000-0006-0000-0100-000031000000}">
      <text>
        <r>
          <rPr>
            <b/>
            <sz val="9"/>
            <color indexed="81"/>
            <rFont val="Tahoma"/>
            <family val="2"/>
            <charset val="162"/>
          </rPr>
          <t>user:</t>
        </r>
        <r>
          <rPr>
            <sz val="9"/>
            <color indexed="81"/>
            <rFont val="Tahoma"/>
            <family val="2"/>
            <charset val="162"/>
          </rPr>
          <t xml:space="preserve">
KV Matrah Artırımı %80'i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YavuzC</author>
    <author>user</author>
  </authors>
  <commentList>
    <comment ref="C4" authorId="0" shapeId="0" xr:uid="{00000000-0006-0000-0200-000001000000}">
      <text>
        <r>
          <rPr>
            <b/>
            <sz val="9"/>
            <color indexed="81"/>
            <rFont val="Tahoma"/>
            <family val="2"/>
            <charset val="162"/>
          </rPr>
          <t xml:space="preserve">* İhraç Kayıtlı Teslimlerde, Tecil Edilen Vergiler Düşülmelidir.
</t>
        </r>
      </text>
    </comment>
    <comment ref="D4" authorId="0" shapeId="0" xr:uid="{00000000-0006-0000-0200-000002000000}">
      <text>
        <r>
          <rPr>
            <b/>
            <sz val="9"/>
            <color indexed="81"/>
            <rFont val="Tahoma"/>
            <family val="2"/>
            <charset val="162"/>
          </rPr>
          <t>İhraç Kayıtlı Teslimlerde, Tecil Edilen Vergiler Düşülmelidir.</t>
        </r>
      </text>
    </comment>
    <comment ref="E4" authorId="0" shapeId="0" xr:uid="{00000000-0006-0000-0200-000003000000}">
      <text>
        <r>
          <rPr>
            <b/>
            <sz val="9"/>
            <color indexed="81"/>
            <rFont val="Tahoma"/>
            <family val="2"/>
            <charset val="162"/>
          </rPr>
          <t xml:space="preserve">* İhraç Kayıtlı Teslimlerde, Tecil Edilen Vergiler Düşülmelidir.
</t>
        </r>
      </text>
    </comment>
    <comment ref="F4" authorId="0" shapeId="0" xr:uid="{00000000-0006-0000-0200-000004000000}">
      <text>
        <r>
          <rPr>
            <b/>
            <sz val="9"/>
            <color indexed="81"/>
            <rFont val="Tahoma"/>
            <family val="2"/>
            <charset val="162"/>
          </rPr>
          <t>İhraç Kayıtlı Teslimlerde, Tecil Edilen Vergiler Düşülmelidir.</t>
        </r>
      </text>
    </comment>
    <comment ref="G4" authorId="0" shapeId="0" xr:uid="{00000000-0006-0000-0200-000005000000}">
      <text>
        <r>
          <rPr>
            <b/>
            <sz val="9"/>
            <color indexed="81"/>
            <rFont val="Tahoma"/>
            <family val="2"/>
            <charset val="162"/>
          </rPr>
          <t>İhraç Kayıtlı Teslimlerde, Tecil Edilen Vergiler Düşülmelidir.</t>
        </r>
      </text>
    </comment>
    <comment ref="C5" authorId="0" shapeId="0" xr:uid="{00000000-0006-0000-0200-000006000000}">
      <text>
        <r>
          <rPr>
            <b/>
            <sz val="9"/>
            <color indexed="81"/>
            <rFont val="Tahoma"/>
            <family val="2"/>
            <charset val="162"/>
          </rPr>
          <t xml:space="preserve">* İhraç Kayıtlı Teslimlerde, Tecil Edilen Vergiler Düşülmelidir.
</t>
        </r>
      </text>
    </comment>
    <comment ref="D5" authorId="0" shapeId="0" xr:uid="{00000000-0006-0000-0200-000007000000}">
      <text>
        <r>
          <rPr>
            <b/>
            <sz val="9"/>
            <color indexed="81"/>
            <rFont val="Tahoma"/>
            <family val="2"/>
            <charset val="162"/>
          </rPr>
          <t>İhraç Kayıtlı Teslimlerde, Tecil Edilen Vergiler Düşülmelidir.</t>
        </r>
      </text>
    </comment>
    <comment ref="E5" authorId="0" shapeId="0" xr:uid="{00000000-0006-0000-0200-000008000000}">
      <text>
        <r>
          <rPr>
            <b/>
            <sz val="9"/>
            <color indexed="81"/>
            <rFont val="Tahoma"/>
            <family val="2"/>
            <charset val="162"/>
          </rPr>
          <t xml:space="preserve">* İhraç Kayıtlı Teslimlerde, Tecil Edilen Vergiler Düşülmelidir.
</t>
        </r>
      </text>
    </comment>
    <comment ref="F5" authorId="0" shapeId="0" xr:uid="{00000000-0006-0000-0200-000009000000}">
      <text>
        <r>
          <rPr>
            <b/>
            <sz val="9"/>
            <color indexed="81"/>
            <rFont val="Tahoma"/>
            <family val="2"/>
            <charset val="162"/>
          </rPr>
          <t>İhraç Kayıtlı Teslimlerde, Tecil Edilen Vergiler Düşülmelidir.</t>
        </r>
      </text>
    </comment>
    <comment ref="G5" authorId="0" shapeId="0" xr:uid="{00000000-0006-0000-0200-00000A000000}">
      <text>
        <r>
          <rPr>
            <b/>
            <sz val="9"/>
            <color indexed="81"/>
            <rFont val="Tahoma"/>
            <family val="2"/>
            <charset val="162"/>
          </rPr>
          <t>İhraç Kayıtlı Teslimlerde, Tecil Edilen Vergiler Düşülmelidir.</t>
        </r>
      </text>
    </comment>
    <comment ref="C6" authorId="0" shapeId="0" xr:uid="{00000000-0006-0000-0200-00000B000000}">
      <text>
        <r>
          <rPr>
            <b/>
            <sz val="9"/>
            <color indexed="81"/>
            <rFont val="Tahoma"/>
            <family val="2"/>
            <charset val="162"/>
          </rPr>
          <t xml:space="preserve">* İhraç Kayıtlı Teslimlerde, Tecil Edilen Vergiler Düşülmelidir.
</t>
        </r>
      </text>
    </comment>
    <comment ref="D6" authorId="0" shapeId="0" xr:uid="{00000000-0006-0000-0200-00000C000000}">
      <text>
        <r>
          <rPr>
            <b/>
            <sz val="9"/>
            <color indexed="81"/>
            <rFont val="Tahoma"/>
            <family val="2"/>
            <charset val="162"/>
          </rPr>
          <t>İhraç Kayıtlı Teslimlerde, Tecil Edilen Vergiler Düşülmelidir.</t>
        </r>
      </text>
    </comment>
    <comment ref="E6" authorId="0" shapeId="0" xr:uid="{00000000-0006-0000-0200-00000D000000}">
      <text>
        <r>
          <rPr>
            <b/>
            <sz val="9"/>
            <color indexed="81"/>
            <rFont val="Tahoma"/>
            <family val="2"/>
            <charset val="162"/>
          </rPr>
          <t xml:space="preserve">* İhraç Kayıtlı Teslimlerde, Tecil Edilen Vergiler Düşülmelidir.
</t>
        </r>
      </text>
    </comment>
    <comment ref="F6" authorId="0" shapeId="0" xr:uid="{00000000-0006-0000-0200-00000E000000}">
      <text>
        <r>
          <rPr>
            <b/>
            <sz val="9"/>
            <color indexed="81"/>
            <rFont val="Tahoma"/>
            <family val="2"/>
            <charset val="162"/>
          </rPr>
          <t>İhraç Kayıtlı Teslimlerde, Tecil Edilen Vergiler Düşülmelidir.</t>
        </r>
      </text>
    </comment>
    <comment ref="G6" authorId="0" shapeId="0" xr:uid="{00000000-0006-0000-0200-00000F000000}">
      <text>
        <r>
          <rPr>
            <b/>
            <sz val="9"/>
            <color indexed="81"/>
            <rFont val="Tahoma"/>
            <family val="2"/>
            <charset val="162"/>
          </rPr>
          <t>İhraç Kayıtlı Teslimlerde, Tecil Edilen Vergiler Düşülmelidir.</t>
        </r>
      </text>
    </comment>
    <comment ref="C7" authorId="0" shapeId="0" xr:uid="{00000000-0006-0000-0200-000010000000}">
      <text>
        <r>
          <rPr>
            <b/>
            <sz val="9"/>
            <color indexed="81"/>
            <rFont val="Tahoma"/>
            <family val="2"/>
            <charset val="162"/>
          </rPr>
          <t xml:space="preserve">* İhraç Kayıtlı Teslimlerde, Tecil Edilen Vergiler Düşülmelidir.
</t>
        </r>
      </text>
    </comment>
    <comment ref="D7" authorId="0" shapeId="0" xr:uid="{00000000-0006-0000-0200-000011000000}">
      <text>
        <r>
          <rPr>
            <b/>
            <sz val="9"/>
            <color indexed="81"/>
            <rFont val="Tahoma"/>
            <family val="2"/>
            <charset val="162"/>
          </rPr>
          <t>İhraç Kayıtlı Teslimlerde, Tecil Edilen Vergiler Düşülmelidir.</t>
        </r>
      </text>
    </comment>
    <comment ref="E7" authorId="0" shapeId="0" xr:uid="{00000000-0006-0000-0200-000012000000}">
      <text>
        <r>
          <rPr>
            <b/>
            <sz val="9"/>
            <color indexed="81"/>
            <rFont val="Tahoma"/>
            <family val="2"/>
            <charset val="162"/>
          </rPr>
          <t xml:space="preserve">* İhraç Kayıtlı Teslimlerde, Tecil Edilen Vergiler Düşülmelidir.
</t>
        </r>
      </text>
    </comment>
    <comment ref="F7" authorId="0" shapeId="0" xr:uid="{00000000-0006-0000-0200-000013000000}">
      <text>
        <r>
          <rPr>
            <b/>
            <sz val="9"/>
            <color indexed="81"/>
            <rFont val="Tahoma"/>
            <family val="2"/>
            <charset val="162"/>
          </rPr>
          <t>İhraç Kayıtlı Teslimlerde, Tecil Edilen Vergiler Düşülmelidir.</t>
        </r>
      </text>
    </comment>
    <comment ref="G7" authorId="0" shapeId="0" xr:uid="{00000000-0006-0000-0200-000014000000}">
      <text>
        <r>
          <rPr>
            <b/>
            <sz val="9"/>
            <color indexed="81"/>
            <rFont val="Tahoma"/>
            <family val="2"/>
            <charset val="162"/>
          </rPr>
          <t>İhraç Kayıtlı Teslimlerde, Tecil Edilen Vergiler Düşülmelidir.</t>
        </r>
      </text>
    </comment>
    <comment ref="C8" authorId="0" shapeId="0" xr:uid="{00000000-0006-0000-0200-000015000000}">
      <text>
        <r>
          <rPr>
            <b/>
            <sz val="9"/>
            <color indexed="81"/>
            <rFont val="Tahoma"/>
            <family val="2"/>
            <charset val="162"/>
          </rPr>
          <t xml:space="preserve">* İhraç Kayıtlı Teslimlerde, Tecil Edilen Vergiler Düşülmelidir.
</t>
        </r>
      </text>
    </comment>
    <comment ref="D8" authorId="0" shapeId="0" xr:uid="{00000000-0006-0000-0200-000016000000}">
      <text>
        <r>
          <rPr>
            <b/>
            <sz val="9"/>
            <color indexed="81"/>
            <rFont val="Tahoma"/>
            <family val="2"/>
            <charset val="162"/>
          </rPr>
          <t>İhraç Kayıtlı Teslimlerde, Tecil Edilen Vergiler Düşülmelidir.</t>
        </r>
      </text>
    </comment>
    <comment ref="E8" authorId="0" shapeId="0" xr:uid="{00000000-0006-0000-0200-000017000000}">
      <text>
        <r>
          <rPr>
            <b/>
            <sz val="9"/>
            <color indexed="81"/>
            <rFont val="Tahoma"/>
            <family val="2"/>
            <charset val="162"/>
          </rPr>
          <t xml:space="preserve">* İhraç Kayıtlı Teslimlerde, Tecil Edilen Vergiler Düşülmelidir.
</t>
        </r>
      </text>
    </comment>
    <comment ref="F8" authorId="0" shapeId="0" xr:uid="{00000000-0006-0000-0200-000018000000}">
      <text>
        <r>
          <rPr>
            <b/>
            <sz val="9"/>
            <color indexed="81"/>
            <rFont val="Tahoma"/>
            <family val="2"/>
            <charset val="162"/>
          </rPr>
          <t>İhraç Kayıtlı Teslimlerde, Tecil Edilen Vergiler Düşülmelidir.</t>
        </r>
      </text>
    </comment>
    <comment ref="G8" authorId="0" shapeId="0" xr:uid="{00000000-0006-0000-0200-000019000000}">
      <text>
        <r>
          <rPr>
            <b/>
            <sz val="9"/>
            <color indexed="81"/>
            <rFont val="Tahoma"/>
            <family val="2"/>
            <charset val="162"/>
          </rPr>
          <t>İhraç Kayıtlı Teslimlerde, Tecil Edilen Vergiler Düşülmelidir.</t>
        </r>
      </text>
    </comment>
    <comment ref="C9" authorId="0" shapeId="0" xr:uid="{00000000-0006-0000-0200-00001A000000}">
      <text>
        <r>
          <rPr>
            <b/>
            <sz val="9"/>
            <color indexed="81"/>
            <rFont val="Tahoma"/>
            <family val="2"/>
            <charset val="162"/>
          </rPr>
          <t xml:space="preserve">* İhraç Kayıtlı Teslimlerde, Tecil Edilen Vergiler Düşülmelidir.
</t>
        </r>
      </text>
    </comment>
    <comment ref="D9" authorId="0" shapeId="0" xr:uid="{00000000-0006-0000-0200-00001B000000}">
      <text>
        <r>
          <rPr>
            <b/>
            <sz val="9"/>
            <color indexed="81"/>
            <rFont val="Tahoma"/>
            <family val="2"/>
            <charset val="162"/>
          </rPr>
          <t>İhraç Kayıtlı Teslimlerde, Tecil Edilen Vergiler Düşülmelidir.</t>
        </r>
      </text>
    </comment>
    <comment ref="E9" authorId="0" shapeId="0" xr:uid="{00000000-0006-0000-0200-00001C000000}">
      <text>
        <r>
          <rPr>
            <b/>
            <sz val="9"/>
            <color indexed="81"/>
            <rFont val="Tahoma"/>
            <family val="2"/>
            <charset val="162"/>
          </rPr>
          <t>İhraç Kayıtlı Teslimlerde, Tecil Edilen Vergiler Düşülmelidir.</t>
        </r>
      </text>
    </comment>
    <comment ref="F9" authorId="0" shapeId="0" xr:uid="{00000000-0006-0000-0200-00001D000000}">
      <text>
        <r>
          <rPr>
            <b/>
            <sz val="9"/>
            <color indexed="81"/>
            <rFont val="Tahoma"/>
            <family val="2"/>
            <charset val="162"/>
          </rPr>
          <t>İhraç Kayıtlı Teslimlerde, Tecil Edilen Vergiler Düşülmelidir.</t>
        </r>
      </text>
    </comment>
    <comment ref="G9" authorId="0" shapeId="0" xr:uid="{00000000-0006-0000-0200-00001E000000}">
      <text>
        <r>
          <rPr>
            <b/>
            <sz val="9"/>
            <color indexed="81"/>
            <rFont val="Tahoma"/>
            <family val="2"/>
            <charset val="162"/>
          </rPr>
          <t>İhraç Kayıtlı Teslimlerde, Tecil Edilen Vergiler Düşülmelidir.</t>
        </r>
      </text>
    </comment>
    <comment ref="C10" authorId="0" shapeId="0" xr:uid="{00000000-0006-0000-0200-00001F000000}">
      <text>
        <r>
          <rPr>
            <b/>
            <sz val="9"/>
            <color indexed="81"/>
            <rFont val="Tahoma"/>
            <family val="2"/>
            <charset val="162"/>
          </rPr>
          <t xml:space="preserve">* İhraç Kayıtlı Teslimlerde, Tecil Edilen Vergiler Düşülmelidir.
</t>
        </r>
      </text>
    </comment>
    <comment ref="D10" authorId="0" shapeId="0" xr:uid="{00000000-0006-0000-0200-000020000000}">
      <text>
        <r>
          <rPr>
            <b/>
            <sz val="9"/>
            <color indexed="81"/>
            <rFont val="Tahoma"/>
            <family val="2"/>
            <charset val="162"/>
          </rPr>
          <t>İhraç Kayıtlı Teslimlerde, Tecil Edilen Vergiler Düşülmelidir.</t>
        </r>
      </text>
    </comment>
    <comment ref="E10" authorId="0" shapeId="0" xr:uid="{00000000-0006-0000-0200-000021000000}">
      <text>
        <r>
          <rPr>
            <b/>
            <sz val="9"/>
            <color indexed="81"/>
            <rFont val="Tahoma"/>
            <family val="2"/>
            <charset val="162"/>
          </rPr>
          <t xml:space="preserve">* İhraç Kayıtlı Teslimlerde, Tecil Edilen Vergiler Düşülmelidir.
</t>
        </r>
      </text>
    </comment>
    <comment ref="F10" authorId="0" shapeId="0" xr:uid="{00000000-0006-0000-0200-000022000000}">
      <text>
        <r>
          <rPr>
            <b/>
            <sz val="9"/>
            <color indexed="81"/>
            <rFont val="Tahoma"/>
            <family val="2"/>
            <charset val="162"/>
          </rPr>
          <t>İhraç Kayıtlı Teslimlerde, Tecil Edilen Vergiler Düşülmelidir.</t>
        </r>
      </text>
    </comment>
    <comment ref="G10" authorId="0" shapeId="0" xr:uid="{00000000-0006-0000-0200-000023000000}">
      <text>
        <r>
          <rPr>
            <b/>
            <sz val="9"/>
            <color indexed="81"/>
            <rFont val="Tahoma"/>
            <family val="2"/>
            <charset val="162"/>
          </rPr>
          <t>İhraç Kayıtlı Teslimlerde, Tecil Edilen Vergiler Düşülmelidir.</t>
        </r>
      </text>
    </comment>
    <comment ref="C11" authorId="0" shapeId="0" xr:uid="{00000000-0006-0000-0200-000024000000}">
      <text>
        <r>
          <rPr>
            <b/>
            <sz val="9"/>
            <color indexed="81"/>
            <rFont val="Tahoma"/>
            <family val="2"/>
            <charset val="162"/>
          </rPr>
          <t xml:space="preserve">* İhraç Kayıtlı Teslimlerde, Tecil Edilen Vergiler Düşülmelidir.
</t>
        </r>
      </text>
    </comment>
    <comment ref="D11" authorId="0" shapeId="0" xr:uid="{00000000-0006-0000-0200-000025000000}">
      <text>
        <r>
          <rPr>
            <b/>
            <sz val="9"/>
            <color indexed="81"/>
            <rFont val="Tahoma"/>
            <family val="2"/>
            <charset val="162"/>
          </rPr>
          <t>İhraç Kayıtlı Teslimlerde, Tecil Edilen Vergiler Düşülmelidir.</t>
        </r>
      </text>
    </comment>
    <comment ref="E11" authorId="0" shapeId="0" xr:uid="{00000000-0006-0000-0200-000026000000}">
      <text>
        <r>
          <rPr>
            <b/>
            <sz val="9"/>
            <color indexed="81"/>
            <rFont val="Tahoma"/>
            <family val="2"/>
            <charset val="162"/>
          </rPr>
          <t>İhraç Kayıtlı Teslimlerde, Tecil Edilen Vergiler Düşülmelidir.</t>
        </r>
      </text>
    </comment>
    <comment ref="F11" authorId="0" shapeId="0" xr:uid="{00000000-0006-0000-0200-000027000000}">
      <text>
        <r>
          <rPr>
            <b/>
            <sz val="9"/>
            <color indexed="81"/>
            <rFont val="Tahoma"/>
            <family val="2"/>
            <charset val="162"/>
          </rPr>
          <t>İhraç Kayıtlı Teslimlerde, Tecil Edilen Vergiler Düşülmelidir.</t>
        </r>
      </text>
    </comment>
    <comment ref="G11" authorId="0" shapeId="0" xr:uid="{00000000-0006-0000-0200-000028000000}">
      <text>
        <r>
          <rPr>
            <b/>
            <sz val="9"/>
            <color indexed="81"/>
            <rFont val="Tahoma"/>
            <family val="2"/>
            <charset val="162"/>
          </rPr>
          <t>İhraç Kayıtlı Teslimlerde, Tecil Edilen Vergiler Düşülmelidir.</t>
        </r>
      </text>
    </comment>
    <comment ref="C12" authorId="0" shapeId="0" xr:uid="{00000000-0006-0000-0200-000029000000}">
      <text>
        <r>
          <rPr>
            <b/>
            <sz val="9"/>
            <color indexed="81"/>
            <rFont val="Tahoma"/>
            <family val="2"/>
            <charset val="162"/>
          </rPr>
          <t xml:space="preserve">* İhraç Kayıtlı Teslimlerde, Tecil Edilen Vergiler Düşülmelidir.
</t>
        </r>
      </text>
    </comment>
    <comment ref="D12" authorId="0" shapeId="0" xr:uid="{00000000-0006-0000-0200-00002A000000}">
      <text>
        <r>
          <rPr>
            <b/>
            <sz val="9"/>
            <color indexed="81"/>
            <rFont val="Tahoma"/>
            <family val="2"/>
            <charset val="162"/>
          </rPr>
          <t>İhraç Kayıtlı Teslimlerde, Tecil Edilen Vergiler Düşülmelidir.</t>
        </r>
      </text>
    </comment>
    <comment ref="E12" authorId="0" shapeId="0" xr:uid="{00000000-0006-0000-0200-00002B000000}">
      <text>
        <r>
          <rPr>
            <b/>
            <sz val="9"/>
            <color indexed="81"/>
            <rFont val="Tahoma"/>
            <family val="2"/>
            <charset val="162"/>
          </rPr>
          <t xml:space="preserve">* İhraç Kayıtlı Teslimlerde, Tecil Edilen Vergiler Düşülmelidir.
</t>
        </r>
      </text>
    </comment>
    <comment ref="F12" authorId="0" shapeId="0" xr:uid="{00000000-0006-0000-0200-00002C000000}">
      <text>
        <r>
          <rPr>
            <b/>
            <sz val="9"/>
            <color indexed="81"/>
            <rFont val="Tahoma"/>
            <family val="2"/>
            <charset val="162"/>
          </rPr>
          <t>İhraç Kayıtlı Teslimlerde, Tecil Edilen Vergiler Düşülmelidir.</t>
        </r>
      </text>
    </comment>
    <comment ref="G12" authorId="0" shapeId="0" xr:uid="{00000000-0006-0000-0200-00002D000000}">
      <text>
        <r>
          <rPr>
            <b/>
            <sz val="9"/>
            <color indexed="81"/>
            <rFont val="Tahoma"/>
            <family val="2"/>
            <charset val="162"/>
          </rPr>
          <t>İhraç Kayıtlı Teslimlerde, Tecil Edilen Vergiler Düşülmelidir.</t>
        </r>
      </text>
    </comment>
    <comment ref="C13" authorId="0" shapeId="0" xr:uid="{00000000-0006-0000-0200-00002E000000}">
      <text>
        <r>
          <rPr>
            <b/>
            <sz val="9"/>
            <color indexed="81"/>
            <rFont val="Tahoma"/>
            <family val="2"/>
            <charset val="162"/>
          </rPr>
          <t xml:space="preserve">* İhraç Kayıtlı Teslimlerde, Tecil Edilen Vergiler Düşülmelidir.
</t>
        </r>
      </text>
    </comment>
    <comment ref="D13" authorId="0" shapeId="0" xr:uid="{00000000-0006-0000-0200-00002F000000}">
      <text>
        <r>
          <rPr>
            <b/>
            <sz val="9"/>
            <color indexed="81"/>
            <rFont val="Tahoma"/>
            <family val="2"/>
            <charset val="162"/>
          </rPr>
          <t>İhraç Kayıtlı Teslimlerde, Tecil Edilen Vergiler Düşülmelidir.</t>
        </r>
      </text>
    </comment>
    <comment ref="E13" authorId="0" shapeId="0" xr:uid="{00000000-0006-0000-0200-000030000000}">
      <text>
        <r>
          <rPr>
            <b/>
            <sz val="9"/>
            <color indexed="81"/>
            <rFont val="Tahoma"/>
            <family val="2"/>
            <charset val="162"/>
          </rPr>
          <t xml:space="preserve">* İhraç Kayıtlı Teslimlerde, Tecil Edilen Vergiler Düşülmelidir.
</t>
        </r>
      </text>
    </comment>
    <comment ref="F13" authorId="0" shapeId="0" xr:uid="{00000000-0006-0000-0200-000031000000}">
      <text>
        <r>
          <rPr>
            <b/>
            <sz val="9"/>
            <color indexed="81"/>
            <rFont val="Tahoma"/>
            <family val="2"/>
            <charset val="162"/>
          </rPr>
          <t>İhraç Kayıtlı Teslimlerde, Tecil Edilen Vergiler Düşülmelidir.</t>
        </r>
      </text>
    </comment>
    <comment ref="G13" authorId="0" shapeId="0" xr:uid="{00000000-0006-0000-0200-000032000000}">
      <text>
        <r>
          <rPr>
            <b/>
            <sz val="9"/>
            <color indexed="81"/>
            <rFont val="Tahoma"/>
            <family val="2"/>
            <charset val="162"/>
          </rPr>
          <t>İhraç Kayıtlı Teslimlerde, Tecil Edilen Vergiler Düşülmelidir.</t>
        </r>
      </text>
    </comment>
    <comment ref="C14" authorId="0" shapeId="0" xr:uid="{00000000-0006-0000-0200-000033000000}">
      <text>
        <r>
          <rPr>
            <b/>
            <sz val="9"/>
            <color indexed="81"/>
            <rFont val="Tahoma"/>
            <family val="2"/>
            <charset val="162"/>
          </rPr>
          <t xml:space="preserve">* İhraç Kayıtlı Teslimlerde, Tecil Edilen Vergiler Düşülmelidir.
</t>
        </r>
      </text>
    </comment>
    <comment ref="D14" authorId="0" shapeId="0" xr:uid="{00000000-0006-0000-0200-000034000000}">
      <text>
        <r>
          <rPr>
            <b/>
            <sz val="9"/>
            <color indexed="81"/>
            <rFont val="Tahoma"/>
            <family val="2"/>
            <charset val="162"/>
          </rPr>
          <t>İhraç Kayıtlı Teslimlerde, Tecil Edilen Vergiler Düşülmelidir.</t>
        </r>
      </text>
    </comment>
    <comment ref="E14" authorId="0" shapeId="0" xr:uid="{00000000-0006-0000-0200-000035000000}">
      <text>
        <r>
          <rPr>
            <b/>
            <sz val="9"/>
            <color indexed="81"/>
            <rFont val="Tahoma"/>
            <family val="2"/>
            <charset val="162"/>
          </rPr>
          <t xml:space="preserve">* İhraç Kayıtlı Teslimlerde, Tecil Edilen Vergiler Düşülmelidir.
</t>
        </r>
      </text>
    </comment>
    <comment ref="F14" authorId="0" shapeId="0" xr:uid="{00000000-0006-0000-0200-000036000000}">
      <text>
        <r>
          <rPr>
            <b/>
            <sz val="9"/>
            <color indexed="81"/>
            <rFont val="Tahoma"/>
            <family val="2"/>
            <charset val="162"/>
          </rPr>
          <t>İhraç Kayıtlı Teslimlerde, Tecil Edilen Vergiler Düşülmelidir.</t>
        </r>
      </text>
    </comment>
    <comment ref="G14" authorId="0" shapeId="0" xr:uid="{00000000-0006-0000-0200-000037000000}">
      <text>
        <r>
          <rPr>
            <b/>
            <sz val="9"/>
            <color indexed="81"/>
            <rFont val="Tahoma"/>
            <family val="2"/>
            <charset val="162"/>
          </rPr>
          <t>İhraç Kayıtlı Teslimlerde, Tecil Edilen Vergiler Düşülmelidir.</t>
        </r>
      </text>
    </comment>
    <comment ref="C15" authorId="0" shapeId="0" xr:uid="{00000000-0006-0000-0200-000038000000}">
      <text>
        <r>
          <rPr>
            <b/>
            <sz val="9"/>
            <color indexed="81"/>
            <rFont val="Tahoma"/>
            <family val="2"/>
            <charset val="162"/>
          </rPr>
          <t xml:space="preserve">* İhraç Kayıtlı Teslimlerde, Tecil Edilen Vergiler Düşülmelidir.
</t>
        </r>
      </text>
    </comment>
    <comment ref="D15" authorId="0" shapeId="0" xr:uid="{00000000-0006-0000-0200-000039000000}">
      <text>
        <r>
          <rPr>
            <b/>
            <sz val="9"/>
            <color indexed="81"/>
            <rFont val="Tahoma"/>
            <family val="2"/>
            <charset val="162"/>
          </rPr>
          <t>İhraç Kayıtlı Teslimlerde, Tecil Edilen Vergiler Düşülmelidir.</t>
        </r>
      </text>
    </comment>
    <comment ref="E15" authorId="0" shapeId="0" xr:uid="{00000000-0006-0000-0200-00003A000000}">
      <text>
        <r>
          <rPr>
            <b/>
            <sz val="9"/>
            <color indexed="81"/>
            <rFont val="Tahoma"/>
            <family val="2"/>
            <charset val="162"/>
          </rPr>
          <t xml:space="preserve">* İhraç Kayıtlı Teslimlerde, Tecil Edilen Vergiler Düşülmelidir.
</t>
        </r>
      </text>
    </comment>
    <comment ref="F15" authorId="0" shapeId="0" xr:uid="{00000000-0006-0000-0200-00003B000000}">
      <text>
        <r>
          <rPr>
            <b/>
            <sz val="9"/>
            <color indexed="81"/>
            <rFont val="Tahoma"/>
            <family val="2"/>
            <charset val="162"/>
          </rPr>
          <t>İhraç Kayıtlı Teslimlerde, Tecil Edilen Vergiler Düşülmelidir.</t>
        </r>
      </text>
    </comment>
    <comment ref="G15" authorId="0" shapeId="0" xr:uid="{00000000-0006-0000-0200-00003C000000}">
      <text>
        <r>
          <rPr>
            <b/>
            <sz val="9"/>
            <color indexed="81"/>
            <rFont val="Tahoma"/>
            <family val="2"/>
            <charset val="162"/>
          </rPr>
          <t>İhraç Kayıtlı Teslimlerde, Tecil Edilen Vergiler Düşülmelidir.</t>
        </r>
      </text>
    </comment>
    <comment ref="B19" authorId="1" shapeId="0" xr:uid="{00000000-0006-0000-0200-00003D000000}">
      <text>
        <r>
          <rPr>
            <b/>
            <sz val="9"/>
            <color indexed="81"/>
            <rFont val="Tahoma"/>
            <family val="2"/>
            <charset val="162"/>
          </rPr>
          <t>user:</t>
        </r>
        <r>
          <rPr>
            <sz val="9"/>
            <color indexed="81"/>
            <rFont val="Tahoma"/>
            <family val="2"/>
            <charset val="162"/>
          </rPr>
          <t xml:space="preserve">
Aşağıda belirtilen durumlar mevcut ise bu satır dikkate alınır</t>
        </r>
      </text>
    </comment>
    <comment ref="B21" authorId="0" shapeId="0" xr:uid="{00000000-0006-0000-0200-00003E000000}">
      <text>
        <r>
          <rPr>
            <b/>
            <sz val="9"/>
            <color indexed="81"/>
            <rFont val="Tahoma"/>
            <family val="2"/>
            <charset val="162"/>
          </rPr>
          <t>YavuzC:</t>
        </r>
        <r>
          <rPr>
            <sz val="9"/>
            <color indexed="81"/>
            <rFont val="Tahoma"/>
            <family val="2"/>
            <charset val="162"/>
          </rPr>
          <t xml:space="preserve">
İşlemlerin tamamı istisna kapsamında ise veya yıl içerisinde hesaplanan KDV'nin bulunmadığı dönem var ise Kurumlar Vergisi matrah artırımının % 18'i ile kıyaslanarak en yüksek olanı dikkate alınmalıdır. Yıl içerisinde her dönem hesaplanan KDV beyanı var ise kıyaslama yapılmaz.</t>
        </r>
      </text>
    </comment>
  </commentList>
</comments>
</file>

<file path=xl/sharedStrings.xml><?xml version="1.0" encoding="utf-8"?>
<sst xmlns="http://schemas.openxmlformats.org/spreadsheetml/2006/main" count="333" uniqueCount="137">
  <si>
    <t>Kurumlar Vergisi Matrah Artırım Hesabı</t>
  </si>
  <si>
    <t>Kurumlar Vergisi Matrahı</t>
  </si>
  <si>
    <t>Matrah Artırım Oranı</t>
  </si>
  <si>
    <t>Artırılabilecek Matrah</t>
  </si>
  <si>
    <t>Asgari Matrah</t>
  </si>
  <si>
    <t>Hesaplamaya Esas Matrah</t>
  </si>
  <si>
    <t>Ödenecek Vergi</t>
  </si>
  <si>
    <t>Vazgeçilecek Geçmiş Yıl Zararı</t>
  </si>
  <si>
    <t>Ödenecek Vergi ve Fonlar</t>
  </si>
  <si>
    <t>Diğer Olağan Dışı Gider ve Zararlar</t>
  </si>
  <si>
    <t>Muhasebe Kaydı</t>
  </si>
  <si>
    <t>Yıl</t>
  </si>
  <si>
    <t>Gelir Vergisi Matrah Artırım Hesabı</t>
  </si>
  <si>
    <t>Gelir Vergisi Matrahı</t>
  </si>
  <si>
    <t>İşletme Hesabı</t>
  </si>
  <si>
    <t>Basit Usul</t>
  </si>
  <si>
    <t>GMSİ</t>
  </si>
  <si>
    <t>Diğer GV Mükellefleri</t>
  </si>
  <si>
    <t>Mahsup Edilmemiş Dönem Zararı</t>
  </si>
  <si>
    <t>Matrah Artırım Vergi Oranı (%15-%20)</t>
  </si>
  <si>
    <t>Bilanço Esası - SMK</t>
  </si>
  <si>
    <t>Matrah Artırım Vergi Oranı 
(%15-%20)</t>
  </si>
  <si>
    <t>Ücret</t>
  </si>
  <si>
    <t>Gayri Safi Yıllık Tutarı</t>
  </si>
  <si>
    <t>Serbest Meslek</t>
  </si>
  <si>
    <t>YYİOİ</t>
  </si>
  <si>
    <t>Müstahsil</t>
  </si>
  <si>
    <t>Esnaf Muaflığı</t>
  </si>
  <si>
    <t>GVK 94/1</t>
  </si>
  <si>
    <t>GVK 94/2</t>
  </si>
  <si>
    <t>GVK 94/3</t>
  </si>
  <si>
    <t>GVK 94/5</t>
  </si>
  <si>
    <t>GVK 94/6</t>
  </si>
  <si>
    <t>GVK 94/11</t>
  </si>
  <si>
    <t>GVK 94/13</t>
  </si>
  <si>
    <t>KVK 15/1-a</t>
  </si>
  <si>
    <t>Kooperatif Kira</t>
  </si>
  <si>
    <t>KVK 15/1-b</t>
  </si>
  <si>
    <t>KVK 15/2</t>
  </si>
  <si>
    <t>Kar Payı</t>
  </si>
  <si>
    <t>KVK 30/1-a</t>
  </si>
  <si>
    <t>KVK 30/3</t>
  </si>
  <si>
    <t>Yıla İblağ Durumu</t>
  </si>
  <si>
    <t>İbağ Edilir</t>
  </si>
  <si>
    <t>İbağ Edilmez</t>
  </si>
  <si>
    <t>Tevkifat oranının %25’i</t>
  </si>
  <si>
    <t xml:space="preserve">Beyanname Verilmesi ve Beyannamede Bulunması  </t>
  </si>
  <si>
    <t xml:space="preserve">Beyanname Verilmemesi veya Beyannamede Bulunmaması  </t>
  </si>
  <si>
    <t>Vergi Oranı</t>
  </si>
  <si>
    <t>GMSİ-Kira</t>
  </si>
  <si>
    <t>İblağ sürecinde belirlenir</t>
  </si>
  <si>
    <r>
      <t>a)</t>
    </r>
    <r>
      <rPr>
        <sz val="11"/>
        <color rgb="FF494949"/>
        <rFont val="Times New Roman"/>
        <family val="1"/>
        <charset val="162"/>
      </rPr>
      <t xml:space="preserve"> Hayvanlar ve bunların mahsulleri ile kara ve su avcılığı mahsullerinden Ticaret borsalarında tescil ettirilerek satın alınanlar için tevkifat oranı %1, artırım oranı </t>
    </r>
    <r>
      <rPr>
        <b/>
        <u/>
        <sz val="11"/>
        <color rgb="FF494949"/>
        <rFont val="Times New Roman"/>
        <family val="1"/>
        <charset val="162"/>
      </rPr>
      <t>%0,25</t>
    </r>
    <r>
      <rPr>
        <sz val="11"/>
        <color rgb="FF494949"/>
        <rFont val="Times New Roman"/>
        <family val="1"/>
        <charset val="162"/>
      </rPr>
      <t xml:space="preserve">; diğerlerinde tevkifat oranı %2, artırım oranı </t>
    </r>
    <r>
      <rPr>
        <b/>
        <u/>
        <sz val="11"/>
        <color rgb="FF494949"/>
        <rFont val="Times New Roman"/>
        <family val="1"/>
        <charset val="162"/>
      </rPr>
      <t>%0,5</t>
    </r>
    <r>
      <rPr>
        <sz val="11"/>
        <color rgb="FF494949"/>
        <rFont val="Times New Roman"/>
        <family val="1"/>
        <charset val="162"/>
      </rPr>
      <t xml:space="preserve">
</t>
    </r>
    <r>
      <rPr>
        <b/>
        <sz val="11"/>
        <color rgb="FF494949"/>
        <rFont val="Times New Roman"/>
        <family val="1"/>
        <charset val="162"/>
      </rPr>
      <t>b)</t>
    </r>
    <r>
      <rPr>
        <sz val="11"/>
        <color rgb="FF494949"/>
        <rFont val="Times New Roman"/>
        <family val="1"/>
        <charset val="162"/>
      </rPr>
      <t xml:space="preserve"> Diğer ziraî mahsullerinden ticaret borsalarında tescil ettirilerek satın alınanlar için tevkifat oranı %2, artırım oranı </t>
    </r>
    <r>
      <rPr>
        <b/>
        <u/>
        <sz val="11"/>
        <color rgb="FF494949"/>
        <rFont val="Times New Roman"/>
        <family val="1"/>
        <charset val="162"/>
      </rPr>
      <t>%0,5</t>
    </r>
    <r>
      <rPr>
        <sz val="11"/>
        <color rgb="FF494949"/>
        <rFont val="Times New Roman"/>
        <family val="1"/>
        <charset val="162"/>
      </rPr>
      <t xml:space="preserve">; diğerlerinde tevkifat oranı %4, artırım oranı </t>
    </r>
    <r>
      <rPr>
        <b/>
        <u/>
        <sz val="11"/>
        <color rgb="FF494949"/>
        <rFont val="Times New Roman"/>
        <family val="1"/>
        <charset val="162"/>
      </rPr>
      <t>%1</t>
    </r>
    <r>
      <rPr>
        <sz val="11"/>
        <color rgb="FF494949"/>
        <rFont val="Times New Roman"/>
        <family val="1"/>
        <charset val="162"/>
      </rPr>
      <t xml:space="preserve">
</t>
    </r>
    <r>
      <rPr>
        <b/>
        <sz val="11"/>
        <color rgb="FF494949"/>
        <rFont val="Times New Roman"/>
        <family val="1"/>
        <charset val="162"/>
      </rPr>
      <t>c)</t>
    </r>
    <r>
      <rPr>
        <sz val="11"/>
        <color rgb="FF494949"/>
        <rFont val="Times New Roman"/>
        <family val="1"/>
        <charset val="162"/>
      </rPr>
      <t xml:space="preserve"> Ziraî faaliyet kapsamında ifa edilen hizmetlerden, orman idaresine veya orman idaresine karşı taahhütte bulunan kurumlara yapılan ormanların ağaçlandırılması, bakımı, kesimi, ürünlerin toplanması, taşınması ve benzeri hizmetler için tevkifat oranı %2, artırım oranı </t>
    </r>
    <r>
      <rPr>
        <b/>
        <u/>
        <sz val="11"/>
        <color rgb="FF494949"/>
        <rFont val="Times New Roman"/>
        <family val="1"/>
        <charset val="162"/>
      </rPr>
      <t>%0,5</t>
    </r>
    <r>
      <rPr>
        <sz val="11"/>
        <color rgb="FF494949"/>
        <rFont val="Times New Roman"/>
        <family val="1"/>
        <charset val="162"/>
      </rPr>
      <t xml:space="preserve">; diğerlerinde tevkifat oranı %4, artırım oranı </t>
    </r>
    <r>
      <rPr>
        <b/>
        <u/>
        <sz val="11"/>
        <color rgb="FF494949"/>
        <rFont val="Times New Roman"/>
        <family val="1"/>
        <charset val="162"/>
      </rPr>
      <t>%1</t>
    </r>
  </si>
  <si>
    <t>Notlar</t>
  </si>
  <si>
    <t>Gelir (stopaj) veya kurumlar (stopaj) vergisi artırımında bulunulan yıl içinde yer alan vergilendirme dönemlerine ilişkin olarak bu Kanunun yayımı tarihinden önce yapılıp kesinleşen tarhiyatlar, ilgili dönem beyanı ile birlikte dikkate alınır.</t>
  </si>
  <si>
    <t>Stopaj Matrah Artırım Hesabı (Başvuru: 31.05.2023)</t>
  </si>
  <si>
    <t>Ocak</t>
  </si>
  <si>
    <t>Şubat</t>
  </si>
  <si>
    <t>Mart</t>
  </si>
  <si>
    <t>Nisan</t>
  </si>
  <si>
    <t>Mayıs</t>
  </si>
  <si>
    <t>Haziran</t>
  </si>
  <si>
    <t>Temmuz</t>
  </si>
  <si>
    <t>Ağustos</t>
  </si>
  <si>
    <t>Eylül</t>
  </si>
  <si>
    <t>Ekim</t>
  </si>
  <si>
    <t>Kasım</t>
  </si>
  <si>
    <t>Aralık</t>
  </si>
  <si>
    <t>Toplam Hesaplanan KDV</t>
  </si>
  <si>
    <t>Toplam</t>
  </si>
  <si>
    <t>Kurumlar Vergisi Matrah Artırım Tutarı</t>
  </si>
  <si>
    <t>K.Vergisi M. Artırımı % 18'i</t>
  </si>
  <si>
    <t>Beyana Göre Vergi Artırımı</t>
  </si>
  <si>
    <t>Vergi Artırım Oranı</t>
  </si>
  <si>
    <t>Dönem/Yıllar</t>
  </si>
  <si>
    <t>KDV Vergi Artırım Hesabı (Başvuru: 31.05.2023)</t>
  </si>
  <si>
    <t>* İşlemlerin tamamının istisnalı olması, tecil terkin işlemleri olması veya diğer nedenlerle yılın tamamında hesaplanan KDV bulunmaması halinde, kurumlar vergisi matrahı artırılmalı ve artırılan matrah üzerinden % 18 KDV artırımında bulunulmalıdır.</t>
  </si>
  <si>
    <t>* İlgili takvim yılı içinde bu alt bentte belirtilen durumların yanı sıra vergiye tabi diğer işlemlerin de mevcudiyeti nedeniyle hesaplanan vergisi çıkan mükellefler ile yıl içinde beyannamelerinin tamamını vermekle birlikte beyannamelerinin bazılarında hesaplanan katma değer vergisi bulunmayan mükelleflerin bu fıkra hükmüne göre ödemeleri gereken katma değer vergisi tutarı, yukarıda belirtildiği şekilde hesaplanacak %18 oranındaki katma değer vergisi tutarından aşağı olmamak kaydıyla, hesaplanan katma değer vergisi bulunan beyannamelerdeki vergiler toplamına bu fıkranın (a) bendinde belirtilen oranlar uygulanmak suretiyle hesaplanır. Bu kapsama giren mükellefler, gelir veya kurumlar vergisi için matrah artırımında bulunmamaları hâlinde bu fıkra hükmünden yararlanamaz.</t>
  </si>
  <si>
    <t>* Katma değer vergisi mükelleflerinin, artırıma esas alınan ilgili yılın vergilendirme dönemlerinin tamamı için artırımda bulunmaları zorunludur. Yıl içinde işe başlayan veya işi bırakanlar sadece faaliyette bulundukları dönemler için vergi artırımında bulunabilirler...</t>
  </si>
  <si>
    <t>* Vergi incelemesi vb nedeniyle kesinleşen tarhiyatlar Hes. KDV'nin tespitinde dikkate alınmalıdır.</t>
  </si>
  <si>
    <t>* Artırım talebinde bulunulan yılları izleyen dönemlerde yapılacak vergi incelemelerine ilişkin olarak artırım talebinde bulunulan dönemler için, sonraki dönemlere devreden katma değer vergisi yönünden ve artırım talebinde bulunulan dönemler için ihraç kaydıyla teslimlerden veya iade hakkı doğuran işlemlerden doğan terkin ve iade işlemleri ile 3065 sayılı Kanunun 9 uncu maddesinin ikinci fıkrası kapsamındaki işlemler veya müteselsil sorumluluk kapsamındaki işlemlerle ilgili inceleme ve/veya tarhiyat hakkı saklıdır. Sonraki dönemlere devreden katma değer vergisi yönünden yapılan incelemelerde artırım talebinde bulunulan dönemler için tarhiyat önerilemez.</t>
  </si>
  <si>
    <t>* Süresinde ödenmemesi halinde KDV vergi artırımı hükümlerinden yararlanılamaz. Ancak vergi gecikme zammı ile birlikte tahsil edilir.</t>
  </si>
  <si>
    <t>* Matrah veya vergi artiriminda bulunulmasi, 213 sayili Kanunun defter ve belgelerin muhafaza ve ibrazina ilişkin hükümlerinin uygulanmasina engel teşkil etmez.</t>
  </si>
  <si>
    <t>* Matrah veya vergi artırımı sonucunda tahakkuk eden vergilerin tamamının ilk taksit ödeme süresi içinde peşin olarak ödenmesi hâlinde, bu vergilerden (damga vergisi hariç) %10 indirim yapılır.</t>
  </si>
  <si>
    <t>Matrah Artırımı Genel Düzenlemeleri</t>
  </si>
  <si>
    <t>Matrah Artırımı KDV'ye Özel Düzenlemeler</t>
  </si>
  <si>
    <t>Hiçbir dönem için matrah artırımında bulunamazlar</t>
  </si>
  <si>
    <t>Sahte belge düzenleme incelemesi devam edenler</t>
  </si>
  <si>
    <t>Sahte belge düzenleme tespiti bulunanlar</t>
  </si>
  <si>
    <t>Sahtebelge düzenleme raporu bulunanlar</t>
  </si>
  <si>
    <t>a)</t>
  </si>
  <si>
    <t>b)</t>
  </si>
  <si>
    <t>c)</t>
  </si>
  <si>
    <t>d)</t>
  </si>
  <si>
    <t>e)</t>
  </si>
  <si>
    <t>f)</t>
  </si>
  <si>
    <t>ç)</t>
  </si>
  <si>
    <t>İnceleme sonucunda sahte belge düzenleme fiilinin tespit edilememesi durumunda;</t>
  </si>
  <si>
    <t>* SB düzenleme fiilinin tespit edilemediği, matrah artırımında bulunmuş olan ancak tahakkuku bekletilen mükellefe yazı ya da rapor ile bildirilir.
* Matrah ve vergi artırımı sonucu hesaplanan vergileri, tebligatı izleyen aydan başlamak üzere matrah ve vergi artırımı sırasındaki tercihlerine göre ödemeleri ve maddede öngörülen diğer şartları yerine getirmeleri koşuluyla matrah artırımından yararlanırlar.</t>
  </si>
  <si>
    <t>* Genel vergi incelemesi 12 ay içerisinde inceleme tamamlanamaz ise bu incelemeye devam edilmez.
* Bu süre içerisinde inceleme sonuçlandırılır ise tarhiyat öncesi uzlaşma talepleri dikkate alınmaz.</t>
  </si>
  <si>
    <t>Bu mükellefler hakkında, devam eden ya da 12 ay içinde başlanılan diğer vergi incelemeleri (SBD dışındaki incelemeleri)</t>
  </si>
  <si>
    <t>1) Genel vergi inceleme raporundan önce tarhiyata konu matrah veya vergi farkı tespiti içeren SBD incelemesi raporunun vergi dairesi kayıtlarına intikal ettirilmesi hâlinde, matrah veya vergi artırımının ihlal edilmemesi koşuluyla, genel vergi incelemesine veya tarh işlemlerine devam edilmez.</t>
  </si>
  <si>
    <t>2) SBD incelemesi raporundan önce, genel vergi inceleme raporunun vergi dairesi kayıtlarına intikal ettirilmesi hâlinde, bu rapor veya karar, kanunun yayımı tarihini izleyen ayın başından itibaren on iki ayı aşmamak üzere SBD incelemesi neticesinde düzenlenen raporların vergi dairesi kayıtlarına intikal ettiği tarihe kadar bekletilir.</t>
  </si>
  <si>
    <t>3) SBD incelemesi sonucunda bulunan matrah veya vergi farkı, matrah ve vergi artırım hükümleri kapsamında değerlendirilerek, matrah veya vergi artırımına ilişkin taksitlerin tamamen ödenmesi şartıyla genel vergi inceleme raporu (Vergi ziyaına VUK 359'da yazılı fiillerle sebebiyet verilmesi hariç) için tarhiyat yapılmaz ve vergi cezası kesilmez.
* Genel vergi incelemesi kapsamındaki raporlarda vergi ziyaına VUK 359'da yazılı fiillerle sebebiyet verildiğinin tespiti hâlinde, söz konusu raporlarda tespit edilen matrah veya vergi farkı ve SBD incelemesi sonucunda bulunan matrah veya vergi farkı, matrah ve vergi artırımı hükümleri kapsamında değerlendirilir.</t>
  </si>
  <si>
    <t>* Genel vergi incelemesine ilişkin süreler açısından VUK'nun genel
hükümleri uygulanır.</t>
  </si>
  <si>
    <t>SB düzenleme fiilinin tespit edilemediğine yönelik kendisine rapor veya yazı tebliğ edilen mükellefler hakkında düzenlenen;</t>
  </si>
  <si>
    <t>Sahte Belge Düzenleme İncelemelerinin Matrah Artırımı Karşısındaki Durumu</t>
  </si>
  <si>
    <r>
      <t>* Genel esaslara göre matrah artırımında bulunabilirler.
* Matrah artırım tahakkukları</t>
    </r>
    <r>
      <rPr>
        <b/>
        <u/>
        <sz val="11"/>
        <color theme="1"/>
        <rFont val="Times New Roman"/>
        <family val="1"/>
        <charset val="162"/>
      </rPr>
      <t xml:space="preserve"> SBD incelemesi sonucuna kadar</t>
    </r>
    <r>
      <rPr>
        <sz val="11"/>
        <color theme="1"/>
        <rFont val="Times New Roman"/>
        <family val="1"/>
        <charset val="162"/>
      </rPr>
      <t xml:space="preserve"> bekletilir.</t>
    </r>
  </si>
  <si>
    <r>
      <t xml:space="preserve">SBD incelemesinin tamamlanması sonucunda söz konusu </t>
    </r>
    <r>
      <rPr>
        <b/>
        <u/>
        <sz val="11"/>
        <color theme="1"/>
        <rFont val="Times New Roman"/>
        <family val="1"/>
        <charset val="162"/>
      </rPr>
      <t>fiillerin varlığının tespit edilmesi durumu</t>
    </r>
  </si>
  <si>
    <r>
      <t xml:space="preserve">* Bu mükellefler tarafından yapılan matrah veya vergi artırımları dikkate alınmaz.
* Genel vergi incelemesine ilişkin vergi inceleme raporunun ilgili olduğu dönemlere ilişkin vergi ve cezalara yönelik </t>
    </r>
    <r>
      <rPr>
        <b/>
        <u/>
        <sz val="11"/>
        <color theme="1"/>
        <rFont val="Times New Roman"/>
        <family val="1"/>
        <charset val="162"/>
      </rPr>
      <t>zamanaşımı süresi,</t>
    </r>
    <r>
      <rPr>
        <sz val="11"/>
        <color theme="1"/>
        <rFont val="Times New Roman"/>
        <family val="1"/>
        <charset val="162"/>
      </rPr>
      <t xml:space="preserve">
rapor veya kararın vergi dairesi kayıtlarına intikal ettirildiği tarihten, SBD inceleme raporlarının vergi dairesine intikal ettiği tarihe kadar işlemez. (Bu Kanunun yayımı tarihini izleyen ayın başından itibaren on iki ay aşılmamak kaydıyla)</t>
    </r>
  </si>
  <si>
    <r>
      <t xml:space="preserve">Genel vergi inceleme raporlarından önce SBD incelemesinin sonuçlanması durumunda </t>
    </r>
    <r>
      <rPr>
        <b/>
        <u/>
        <sz val="11"/>
        <color theme="1"/>
        <rFont val="Times New Roman"/>
        <family val="1"/>
        <charset val="162"/>
      </rPr>
      <t>süreler</t>
    </r>
    <r>
      <rPr>
        <sz val="11"/>
        <color theme="1"/>
        <rFont val="Times New Roman"/>
        <family val="1"/>
        <charset val="162"/>
      </rPr>
      <t xml:space="preserve"> </t>
    </r>
  </si>
  <si>
    <t>2021 Kurumlar Vergisi Matrahı</t>
  </si>
  <si>
    <t>2021 KV Matrahının Endekslenmiş Tutarı</t>
  </si>
  <si>
    <t>2022 Kurumlar Vergisi Matrahı</t>
  </si>
  <si>
    <t>2022/3 geçici vergi matrahı</t>
  </si>
  <si>
    <t>2022/3 GV Matrahı Yıla İblağ Edilmiş Tutarı</t>
  </si>
  <si>
    <t xml:space="preserve">2022 yılına yönelik matrah artırımında bulunan gelir veya kurumlar vergisi mükelleflerinin, bu yıla ilişkin yıllık beyannamelerinde hesaplanan vergilerinden mahsup edilemeyen geçici vergiler iade edilmez </t>
  </si>
  <si>
    <t>KDV Vergi Artırım Tutarı (Ödenecek Vergi)</t>
  </si>
  <si>
    <t>Peşin Ödeme Halinde Ödenecek Vergi</t>
  </si>
  <si>
    <t>2022 Kurumlar Vergisi Matrahı Hesaplama</t>
  </si>
  <si>
    <t>2022 matrah artırımı yapılabilmesi için gelir veya kurumlar vergisi beyannamesinin verilmiş olması gerekmektedir.</t>
  </si>
  <si>
    <t>2022 yılına ait zararlarının tamamı, 2023 yılından itibaren izleyen yıl kârlarından mahsup edilmez.</t>
  </si>
  <si>
    <t>2022 Matrah Artırımına İlişkin Notlar:</t>
  </si>
  <si>
    <t>2022 Gerçekleşen KV Matrahı</t>
  </si>
  <si>
    <t>2022 Ödenmesi Gereken Kurumlar Vergisi</t>
  </si>
  <si>
    <t>Peşin Ödeme</t>
  </si>
  <si>
    <t>-</t>
  </si>
  <si>
    <t>Verdikleri yıllık gelir vergisi beyannamesinde birden fazla gelir unsuru bulunan mükellefler, matrah artırımlarını yıllık beyannamelerinde yer alan toplam matrah üzerinden yapacaklar, gelir unsurlarının bir kısmı itibarıyla artırımda bulunmayacaklardır.</t>
  </si>
  <si>
    <t>2022 Gelir Vergisi Matrahı Hesaplama</t>
  </si>
  <si>
    <t>2021 Gelir Vergisi Matrahı</t>
  </si>
  <si>
    <t>2021 Gelir Vergisi Matrahının Endekslenmiş Tutarı</t>
  </si>
  <si>
    <t>2022/3 Geçici Cergi Matrahı</t>
  </si>
  <si>
    <t>2022/3 Geçici Vergi Matrahı Yıla İblağ Edilmiş Tutarı</t>
  </si>
  <si>
    <t>2022 Gerçekleşen Gelir Vergisi Matrahı</t>
  </si>
  <si>
    <t>2022 Gelir Vergisi Matrahı</t>
  </si>
  <si>
    <t>2022 Ödenmesi Gereken Gelir Vergisi</t>
  </si>
  <si>
    <r>
      <t xml:space="preserve">* En az </t>
    </r>
    <r>
      <rPr>
        <b/>
        <u/>
        <sz val="11"/>
        <rFont val="Gotham Narrow Book"/>
        <family val="3"/>
      </rPr>
      <t>üç dönem</t>
    </r>
    <r>
      <rPr>
        <sz val="11"/>
        <rFont val="Gotham Narrow Book"/>
        <family val="3"/>
      </rPr>
      <t xml:space="preserve"> beyanı verilmiş,  birkaç dönem verilmemiş ise Ortalama yıla iblağ edilir. </t>
    </r>
  </si>
  <si>
    <r>
      <t xml:space="preserve">* </t>
    </r>
    <r>
      <rPr>
        <b/>
        <u/>
        <sz val="11"/>
        <rFont val="Gotham Narrow Book"/>
        <family val="3"/>
      </rPr>
      <t>Hiç beyanname verilmemiş yada bir-iki döneme beyanname verilmiş ise</t>
    </r>
    <r>
      <rPr>
        <sz val="11"/>
        <rFont val="Gotham Narrow Book"/>
        <family val="3"/>
      </rPr>
      <t xml:space="preserve"> kurumlar vergisinden matrah artırılmalı ve artırılan matrah üzerinden % 18 KDV artırımında bulunulmalıdır. Bu durumda olan adi ortaklık, kollektif ve adi komandit ortaklıklarda ortakların tamamının gelir veya kurumlar vergisi yönünden matrah artırımında bulunmaları şarttır.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</si>
</sst>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0\ _₺"/>
    <numFmt numFmtId="165" formatCode="#,##0.000"/>
    <numFmt numFmtId="166" formatCode="_-* #,##0_-;\-* #,##0_-;_-* &quot;-&quot;??_-;_-@_-"/>
  </numFmts>
  <fonts count="20" x14ac:knownFonts="1">
    <font>
      <sz val="11"/>
      <color theme="1"/>
      <name val="Calibri"/>
      <family val="2"/>
      <charset val="162"/>
      <scheme val="minor"/>
    </font>
    <font>
      <sz val="11"/>
      <color theme="1"/>
      <name val="Calibri"/>
      <family val="2"/>
      <charset val="162"/>
      <scheme val="minor"/>
    </font>
    <font>
      <sz val="9"/>
      <color indexed="81"/>
      <name val="Tahoma"/>
      <family val="2"/>
      <charset val="162"/>
    </font>
    <font>
      <sz val="11"/>
      <color theme="1"/>
      <name val="Times New Roman"/>
      <family val="1"/>
      <charset val="162"/>
    </font>
    <font>
      <b/>
      <sz val="11"/>
      <color theme="0"/>
      <name val="Times New Roman"/>
      <family val="1"/>
      <charset val="162"/>
    </font>
    <font>
      <b/>
      <sz val="11"/>
      <color theme="1"/>
      <name val="Times New Roman"/>
      <family val="1"/>
      <charset val="162"/>
    </font>
    <font>
      <sz val="11"/>
      <name val="Times New Roman"/>
      <family val="1"/>
      <charset val="162"/>
    </font>
    <font>
      <sz val="11"/>
      <color rgb="FFFF0000"/>
      <name val="Times New Roman"/>
      <family val="1"/>
      <charset val="162"/>
    </font>
    <font>
      <b/>
      <sz val="9"/>
      <color indexed="81"/>
      <name val="Tahoma"/>
      <family val="2"/>
      <charset val="162"/>
    </font>
    <font>
      <b/>
      <u/>
      <sz val="9"/>
      <color indexed="81"/>
      <name val="Tahoma"/>
      <family val="2"/>
      <charset val="162"/>
    </font>
    <font>
      <b/>
      <sz val="11"/>
      <color rgb="FF494949"/>
      <name val="Times New Roman"/>
      <family val="1"/>
      <charset val="162"/>
    </font>
    <font>
      <sz val="11"/>
      <color rgb="FF494949"/>
      <name val="Times New Roman"/>
      <family val="1"/>
      <charset val="162"/>
    </font>
    <font>
      <b/>
      <u/>
      <sz val="11"/>
      <color rgb="FF494949"/>
      <name val="Times New Roman"/>
      <family val="1"/>
      <charset val="162"/>
    </font>
    <font>
      <b/>
      <sz val="11"/>
      <name val="Times New Roman"/>
      <family val="1"/>
      <charset val="162"/>
    </font>
    <font>
      <b/>
      <u/>
      <sz val="11"/>
      <color theme="1"/>
      <name val="Times New Roman"/>
      <family val="1"/>
      <charset val="162"/>
    </font>
    <font>
      <sz val="11"/>
      <color theme="0"/>
      <name val="Times New Roman"/>
      <family val="1"/>
      <charset val="162"/>
    </font>
    <font>
      <sz val="11"/>
      <color theme="1"/>
      <name val="Gotham Narrow Book"/>
      <family val="3"/>
    </font>
    <font>
      <sz val="11"/>
      <name val="Gotham Narrow Book"/>
      <family val="3"/>
    </font>
    <font>
      <b/>
      <u/>
      <sz val="11"/>
      <color theme="1"/>
      <name val="Gotham Narrow Book"/>
      <family val="3"/>
    </font>
    <font>
      <b/>
      <u/>
      <sz val="11"/>
      <name val="Gotham Narrow Book"/>
      <family val="3"/>
    </font>
  </fonts>
  <fills count="8">
    <fill>
      <patternFill patternType="none"/>
    </fill>
    <fill>
      <patternFill patternType="gray125"/>
    </fill>
    <fill>
      <patternFill patternType="solid">
        <fgColor theme="4" tint="-0.499984740745262"/>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2" tint="-0.499984740745262"/>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126">
    <xf numFmtId="0" fontId="0" fillId="0" borderId="0" xfId="0"/>
    <xf numFmtId="0" fontId="3" fillId="0" borderId="0" xfId="0" applyFont="1"/>
    <xf numFmtId="0" fontId="4" fillId="2" borderId="1" xfId="0" applyFont="1" applyFill="1" applyBorder="1" applyAlignment="1">
      <alignment horizontal="center" vertical="top" wrapText="1"/>
    </xf>
    <xf numFmtId="0" fontId="5" fillId="0" borderId="2" xfId="0" applyFont="1" applyBorder="1" applyAlignment="1">
      <alignment horizontal="center"/>
    </xf>
    <xf numFmtId="164" fontId="6" fillId="3" borderId="3" xfId="1" applyNumberFormat="1" applyFont="1" applyFill="1" applyBorder="1" applyAlignment="1">
      <alignment wrapText="1"/>
    </xf>
    <xf numFmtId="164" fontId="6" fillId="3" borderId="3" xfId="0" applyNumberFormat="1" applyFont="1" applyFill="1" applyBorder="1" applyAlignment="1">
      <alignment wrapText="1"/>
    </xf>
    <xf numFmtId="164" fontId="6" fillId="0" borderId="2" xfId="0" applyNumberFormat="1" applyFont="1" applyBorder="1" applyAlignment="1">
      <alignment wrapText="1"/>
    </xf>
    <xf numFmtId="164" fontId="3" fillId="0" borderId="6" xfId="0" applyNumberFormat="1" applyFont="1" applyBorder="1" applyAlignment="1">
      <alignment horizontal="right" wrapText="1"/>
    </xf>
    <xf numFmtId="164" fontId="3" fillId="3" borderId="2" xfId="0" applyNumberFormat="1" applyFont="1" applyFill="1" applyBorder="1" applyAlignment="1">
      <alignment wrapText="1"/>
    </xf>
    <xf numFmtId="0" fontId="3" fillId="0" borderId="5" xfId="0" applyFont="1" applyBorder="1"/>
    <xf numFmtId="0" fontId="3" fillId="0" borderId="5" xfId="0" applyFont="1" applyBorder="1" applyAlignment="1">
      <alignment horizontal="right" wrapText="1"/>
    </xf>
    <xf numFmtId="0" fontId="4" fillId="2" borderId="4" xfId="0" applyFont="1" applyFill="1" applyBorder="1" applyAlignment="1">
      <alignment wrapText="1"/>
    </xf>
    <xf numFmtId="164" fontId="4" fillId="2" borderId="4" xfId="0" applyNumberFormat="1" applyFont="1" applyFill="1" applyBorder="1" applyAlignment="1">
      <alignment wrapText="1"/>
    </xf>
    <xf numFmtId="164" fontId="4" fillId="2" borderId="2" xfId="0" applyNumberFormat="1" applyFont="1" applyFill="1" applyBorder="1" applyAlignment="1">
      <alignment wrapText="1"/>
    </xf>
    <xf numFmtId="0" fontId="4" fillId="2" borderId="2" xfId="0" applyFont="1" applyFill="1" applyBorder="1" applyAlignment="1">
      <alignment horizontal="center" vertical="top" wrapText="1"/>
    </xf>
    <xf numFmtId="164" fontId="6" fillId="3" borderId="2" xfId="1" applyNumberFormat="1" applyFont="1" applyFill="1" applyBorder="1" applyAlignment="1">
      <alignment wrapText="1"/>
    </xf>
    <xf numFmtId="164" fontId="6" fillId="3" borderId="2" xfId="0" applyNumberFormat="1" applyFont="1" applyFill="1" applyBorder="1" applyAlignment="1">
      <alignment wrapText="1"/>
    </xf>
    <xf numFmtId="0" fontId="4" fillId="2" borderId="2" xfId="0" applyFont="1" applyFill="1" applyBorder="1" applyAlignment="1">
      <alignment wrapText="1"/>
    </xf>
    <xf numFmtId="4" fontId="6" fillId="0" borderId="2" xfId="0" applyNumberFormat="1" applyFont="1" applyBorder="1"/>
    <xf numFmtId="0" fontId="5" fillId="0" borderId="2" xfId="0" applyFont="1" applyBorder="1" applyAlignment="1">
      <alignment horizontal="left" vertical="center"/>
    </xf>
    <xf numFmtId="0" fontId="0" fillId="0" borderId="0" xfId="0" applyAlignment="1">
      <alignment horizontal="left"/>
    </xf>
    <xf numFmtId="0" fontId="10" fillId="0" borderId="0" xfId="0" applyFont="1" applyAlignment="1">
      <alignment vertical="center"/>
    </xf>
    <xf numFmtId="0" fontId="3" fillId="0" borderId="0" xfId="0" applyFont="1" applyAlignment="1">
      <alignment vertical="top"/>
    </xf>
    <xf numFmtId="164" fontId="13" fillId="0" borderId="2" xfId="0" applyNumberFormat="1" applyFont="1" applyBorder="1" applyAlignment="1">
      <alignment horizontal="right" wrapText="1"/>
    </xf>
    <xf numFmtId="0" fontId="13" fillId="0" borderId="2" xfId="0" applyFont="1" applyBorder="1" applyAlignment="1">
      <alignment horizontal="left" vertical="top"/>
    </xf>
    <xf numFmtId="4" fontId="4" fillId="2" borderId="2" xfId="0" applyNumberFormat="1" applyFont="1" applyFill="1" applyBorder="1" applyAlignment="1">
      <alignment horizontal="right" wrapText="1"/>
    </xf>
    <xf numFmtId="4" fontId="4" fillId="2" borderId="0" xfId="0" applyNumberFormat="1" applyFont="1" applyFill="1"/>
    <xf numFmtId="0" fontId="3" fillId="0" borderId="2" xfId="0" applyFont="1" applyBorder="1" applyAlignment="1">
      <alignment vertical="top" wrapText="1"/>
    </xf>
    <xf numFmtId="0" fontId="7" fillId="0" borderId="2" xfId="0" applyFont="1" applyBorder="1" applyAlignment="1">
      <alignment vertical="top"/>
    </xf>
    <xf numFmtId="0" fontId="3" fillId="0" borderId="2" xfId="0" applyFont="1" applyBorder="1" applyAlignment="1">
      <alignment vertical="top"/>
    </xf>
    <xf numFmtId="0" fontId="3" fillId="0" borderId="2" xfId="0" applyFont="1" applyBorder="1" applyAlignment="1">
      <alignment horizontal="left" vertical="top"/>
    </xf>
    <xf numFmtId="0" fontId="3" fillId="0" borderId="0" xfId="0" applyFont="1" applyAlignment="1">
      <alignment horizontal="left" vertical="top"/>
    </xf>
    <xf numFmtId="0" fontId="3" fillId="0" borderId="0" xfId="0" applyFont="1" applyAlignment="1">
      <alignment vertical="top" wrapText="1"/>
    </xf>
    <xf numFmtId="4" fontId="3" fillId="0" borderId="2" xfId="0" applyNumberFormat="1" applyFont="1" applyBorder="1"/>
    <xf numFmtId="4" fontId="3" fillId="0" borderId="0" xfId="0" applyNumberFormat="1" applyFont="1"/>
    <xf numFmtId="4" fontId="6" fillId="0" borderId="2" xfId="1" applyNumberFormat="1" applyFont="1" applyFill="1" applyBorder="1" applyAlignment="1">
      <alignment wrapText="1"/>
    </xf>
    <xf numFmtId="0" fontId="5" fillId="5" borderId="2" xfId="0" applyFont="1" applyFill="1" applyBorder="1" applyAlignment="1">
      <alignment horizontal="left" vertical="center"/>
    </xf>
    <xf numFmtId="0" fontId="3" fillId="5" borderId="2" xfId="0" applyFont="1" applyFill="1" applyBorder="1" applyAlignment="1">
      <alignment horizontal="left"/>
    </xf>
    <xf numFmtId="164" fontId="6" fillId="5" borderId="2" xfId="0" applyNumberFormat="1" applyFont="1" applyFill="1" applyBorder="1" applyAlignment="1">
      <alignment wrapText="1"/>
    </xf>
    <xf numFmtId="164" fontId="6" fillId="5" borderId="2" xfId="1" applyNumberFormat="1" applyFont="1" applyFill="1" applyBorder="1" applyAlignment="1">
      <alignment wrapText="1"/>
    </xf>
    <xf numFmtId="164" fontId="3" fillId="5" borderId="2" xfId="0" applyNumberFormat="1" applyFont="1" applyFill="1" applyBorder="1" applyAlignment="1">
      <alignment wrapText="1"/>
    </xf>
    <xf numFmtId="164" fontId="6" fillId="4" borderId="3" xfId="1" applyNumberFormat="1" applyFont="1" applyFill="1" applyBorder="1" applyAlignment="1">
      <alignment wrapText="1"/>
    </xf>
    <xf numFmtId="164" fontId="3" fillId="4" borderId="2" xfId="0" applyNumberFormat="1" applyFont="1" applyFill="1" applyBorder="1" applyAlignment="1">
      <alignment wrapText="1"/>
    </xf>
    <xf numFmtId="164" fontId="6" fillId="4" borderId="2" xfId="0" applyNumberFormat="1" applyFont="1" applyFill="1" applyBorder="1" applyAlignment="1">
      <alignment wrapText="1"/>
    </xf>
    <xf numFmtId="4" fontId="3" fillId="4" borderId="2" xfId="0" applyNumberFormat="1" applyFont="1" applyFill="1" applyBorder="1"/>
    <xf numFmtId="164" fontId="6" fillId="4" borderId="2" xfId="1" applyNumberFormat="1" applyFont="1" applyFill="1" applyBorder="1" applyAlignment="1">
      <alignment wrapText="1"/>
    </xf>
    <xf numFmtId="0" fontId="5" fillId="4" borderId="2" xfId="0" applyFont="1" applyFill="1" applyBorder="1" applyAlignment="1">
      <alignment horizontal="center"/>
    </xf>
    <xf numFmtId="164" fontId="3" fillId="4" borderId="2" xfId="1" applyNumberFormat="1" applyFont="1" applyFill="1" applyBorder="1" applyAlignment="1">
      <alignment horizontal="right" wrapText="1"/>
    </xf>
    <xf numFmtId="4" fontId="4" fillId="2" borderId="2" xfId="1" applyNumberFormat="1" applyFont="1" applyFill="1" applyBorder="1" applyAlignment="1">
      <alignment wrapText="1"/>
    </xf>
    <xf numFmtId="0" fontId="4" fillId="2" borderId="3" xfId="0" applyFont="1" applyFill="1" applyBorder="1" applyAlignment="1">
      <alignment horizontal="center" vertical="top" wrapText="1"/>
    </xf>
    <xf numFmtId="0" fontId="3" fillId="0" borderId="2" xfId="0" applyFont="1" applyBorder="1" applyAlignment="1">
      <alignment horizontal="left"/>
    </xf>
    <xf numFmtId="0" fontId="4" fillId="2" borderId="2" xfId="0" applyFont="1" applyFill="1" applyBorder="1" applyAlignment="1">
      <alignment horizontal="center" vertical="distributed"/>
    </xf>
    <xf numFmtId="0" fontId="4" fillId="2" borderId="5" xfId="0" applyFont="1" applyFill="1" applyBorder="1" applyAlignment="1">
      <alignment vertical="distributed"/>
    </xf>
    <xf numFmtId="0" fontId="4" fillId="2" borderId="2" xfId="0" applyFont="1" applyFill="1" applyBorder="1" applyAlignment="1">
      <alignment vertical="distributed"/>
    </xf>
    <xf numFmtId="0" fontId="4" fillId="2" borderId="2" xfId="0" applyFont="1" applyFill="1" applyBorder="1" applyAlignment="1">
      <alignment horizontal="left" wrapText="1"/>
    </xf>
    <xf numFmtId="0" fontId="3" fillId="0" borderId="0" xfId="0" applyFont="1" applyAlignment="1">
      <alignment horizontal="right" wrapText="1"/>
    </xf>
    <xf numFmtId="164" fontId="3" fillId="0" borderId="0" xfId="0" applyNumberFormat="1" applyFont="1" applyAlignment="1">
      <alignment horizontal="right" wrapText="1"/>
    </xf>
    <xf numFmtId="4" fontId="3" fillId="0" borderId="0" xfId="0" applyNumberFormat="1" applyFont="1" applyAlignment="1">
      <alignment horizontal="right" wrapText="1"/>
    </xf>
    <xf numFmtId="164" fontId="3" fillId="0" borderId="2" xfId="0" applyNumberFormat="1" applyFont="1" applyBorder="1" applyAlignment="1">
      <alignment wrapText="1"/>
    </xf>
    <xf numFmtId="4" fontId="6" fillId="0" borderId="2" xfId="0" applyNumberFormat="1" applyFont="1" applyBorder="1" applyAlignment="1">
      <alignment horizontal="right"/>
    </xf>
    <xf numFmtId="164" fontId="7" fillId="3" borderId="2" xfId="0" applyNumberFormat="1" applyFont="1" applyFill="1" applyBorder="1" applyAlignment="1">
      <alignment wrapText="1"/>
    </xf>
    <xf numFmtId="0" fontId="13" fillId="6" borderId="1" xfId="0" applyFont="1" applyFill="1" applyBorder="1" applyAlignment="1">
      <alignment horizontal="left" vertical="top" wrapText="1"/>
    </xf>
    <xf numFmtId="4" fontId="6" fillId="6" borderId="2" xfId="0" applyNumberFormat="1" applyFont="1" applyFill="1" applyBorder="1" applyAlignment="1">
      <alignment horizontal="right" wrapText="1"/>
    </xf>
    <xf numFmtId="4" fontId="13" fillId="6" borderId="2" xfId="0" applyNumberFormat="1" applyFont="1" applyFill="1" applyBorder="1" applyAlignment="1">
      <alignment horizontal="right" wrapText="1"/>
    </xf>
    <xf numFmtId="0" fontId="13" fillId="7" borderId="1" xfId="0" applyFont="1" applyFill="1" applyBorder="1" applyAlignment="1">
      <alignment horizontal="left" vertical="top" wrapText="1"/>
    </xf>
    <xf numFmtId="165" fontId="6" fillId="7" borderId="2" xfId="0" applyNumberFormat="1" applyFont="1" applyFill="1" applyBorder="1" applyAlignment="1">
      <alignment horizontal="right" wrapText="1"/>
    </xf>
    <xf numFmtId="164" fontId="13" fillId="7" borderId="2" xfId="0" applyNumberFormat="1" applyFont="1" applyFill="1" applyBorder="1" applyAlignment="1">
      <alignment horizontal="right" wrapText="1"/>
    </xf>
    <xf numFmtId="4" fontId="6" fillId="7" borderId="2" xfId="0" applyNumberFormat="1" applyFont="1" applyFill="1" applyBorder="1" applyAlignment="1">
      <alignment horizontal="right" wrapText="1"/>
    </xf>
    <xf numFmtId="4" fontId="13" fillId="7" borderId="2" xfId="0" applyNumberFormat="1" applyFont="1" applyFill="1" applyBorder="1" applyAlignment="1">
      <alignment horizontal="right" wrapText="1"/>
    </xf>
    <xf numFmtId="164" fontId="15" fillId="2" borderId="2" xfId="1" applyNumberFormat="1" applyFont="1" applyFill="1" applyBorder="1" applyAlignment="1">
      <alignment horizontal="right" wrapText="1"/>
    </xf>
    <xf numFmtId="164" fontId="4" fillId="2" borderId="2" xfId="0" applyNumberFormat="1" applyFont="1" applyFill="1" applyBorder="1" applyAlignment="1">
      <alignment horizontal="right" wrapText="1"/>
    </xf>
    <xf numFmtId="0" fontId="3" fillId="0" borderId="6" xfId="0" applyFont="1" applyBorder="1" applyAlignment="1">
      <alignment horizontal="left"/>
    </xf>
    <xf numFmtId="0" fontId="4" fillId="2" borderId="7" xfId="0" applyFont="1" applyFill="1" applyBorder="1" applyAlignment="1">
      <alignment horizontal="center" vertical="top" wrapText="1"/>
    </xf>
    <xf numFmtId="0" fontId="4" fillId="2" borderId="4" xfId="0" applyFont="1" applyFill="1" applyBorder="1" applyAlignment="1">
      <alignment horizontal="center" vertical="top" wrapText="1"/>
    </xf>
    <xf numFmtId="0" fontId="4" fillId="2" borderId="8" xfId="0" applyFont="1" applyFill="1" applyBorder="1" applyAlignment="1">
      <alignment horizontal="center" vertical="top" wrapText="1"/>
    </xf>
    <xf numFmtId="0" fontId="4" fillId="2" borderId="1" xfId="0" applyFont="1" applyFill="1" applyBorder="1" applyAlignment="1">
      <alignment horizontal="center" vertical="top" wrapText="1"/>
    </xf>
    <xf numFmtId="0" fontId="4" fillId="2" borderId="3" xfId="0" applyFont="1" applyFill="1" applyBorder="1" applyAlignment="1">
      <alignment horizontal="center" vertical="top" wrapText="1"/>
    </xf>
    <xf numFmtId="0" fontId="4" fillId="2" borderId="2" xfId="0" applyFont="1" applyFill="1" applyBorder="1" applyAlignment="1">
      <alignment horizontal="center"/>
    </xf>
    <xf numFmtId="0" fontId="3" fillId="0" borderId="2" xfId="0" applyFont="1" applyBorder="1" applyAlignment="1">
      <alignment horizontal="left"/>
    </xf>
    <xf numFmtId="10" fontId="3" fillId="0" borderId="2" xfId="0" applyNumberFormat="1" applyFont="1" applyBorder="1" applyAlignment="1">
      <alignment horizontal="left"/>
    </xf>
    <xf numFmtId="0" fontId="4" fillId="2" borderId="2" xfId="0" applyFont="1" applyFill="1" applyBorder="1" applyAlignment="1">
      <alignment horizontal="left"/>
    </xf>
    <xf numFmtId="0" fontId="4" fillId="2" borderId="9" xfId="0" applyFont="1" applyFill="1" applyBorder="1" applyAlignment="1">
      <alignment horizontal="center" vertical="distributed"/>
    </xf>
    <xf numFmtId="0" fontId="4" fillId="2" borderId="5" xfId="0" applyFont="1" applyFill="1" applyBorder="1" applyAlignment="1">
      <alignment horizontal="center" vertical="distributed"/>
    </xf>
    <xf numFmtId="0" fontId="5" fillId="0" borderId="2" xfId="0" applyFont="1" applyBorder="1" applyAlignment="1">
      <alignment horizontal="left" vertical="center"/>
    </xf>
    <xf numFmtId="0" fontId="5" fillId="5" borderId="2" xfId="0" applyFont="1" applyFill="1" applyBorder="1" applyAlignment="1">
      <alignment horizontal="left" vertical="center"/>
    </xf>
    <xf numFmtId="0" fontId="5" fillId="0" borderId="2" xfId="0" applyFont="1" applyBorder="1" applyAlignment="1">
      <alignment horizontal="center" vertical="center"/>
    </xf>
    <xf numFmtId="0" fontId="4" fillId="2" borderId="2" xfId="0" applyFont="1" applyFill="1" applyBorder="1" applyAlignment="1">
      <alignment horizontal="center" vertical="distributed"/>
    </xf>
    <xf numFmtId="0" fontId="3" fillId="0" borderId="2" xfId="0" applyFont="1" applyBorder="1" applyAlignment="1">
      <alignment horizontal="left" vertical="top"/>
    </xf>
    <xf numFmtId="0" fontId="3" fillId="3" borderId="0" xfId="0" applyFont="1" applyFill="1"/>
    <xf numFmtId="0" fontId="16" fillId="3" borderId="0" xfId="0" applyFont="1" applyFill="1"/>
    <xf numFmtId="0" fontId="16" fillId="0" borderId="0" xfId="0" applyFont="1"/>
    <xf numFmtId="166" fontId="16" fillId="0" borderId="0" xfId="1" applyNumberFormat="1" applyFont="1"/>
    <xf numFmtId="0" fontId="17" fillId="0" borderId="0" xfId="0" applyFont="1"/>
    <xf numFmtId="0" fontId="18" fillId="0" borderId="0" xfId="0" applyFont="1"/>
    <xf numFmtId="0" fontId="0" fillId="3" borderId="0" xfId="0" applyFill="1"/>
    <xf numFmtId="0" fontId="0" fillId="3" borderId="0" xfId="0" applyFill="1" applyAlignment="1">
      <alignment horizontal="left"/>
    </xf>
    <xf numFmtId="0" fontId="4" fillId="2" borderId="1"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0" xfId="0" applyFont="1" applyFill="1" applyAlignment="1">
      <alignment vertical="center"/>
    </xf>
    <xf numFmtId="0" fontId="4" fillId="2" borderId="5" xfId="0" applyFont="1" applyFill="1" applyBorder="1" applyAlignment="1">
      <alignment horizontal="center" vertical="center"/>
    </xf>
    <xf numFmtId="0" fontId="3" fillId="0" borderId="11" xfId="0" applyFont="1" applyBorder="1" applyAlignment="1">
      <alignment horizontal="right" wrapText="1"/>
    </xf>
    <xf numFmtId="164" fontId="3" fillId="0" borderId="12" xfId="0" applyNumberFormat="1" applyFont="1" applyBorder="1" applyAlignment="1">
      <alignment horizontal="right" wrapText="1"/>
    </xf>
    <xf numFmtId="0" fontId="4" fillId="2" borderId="7"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5" xfId="0" applyFont="1" applyFill="1" applyBorder="1" applyAlignment="1">
      <alignment horizontal="left" vertical="distributed"/>
    </xf>
    <xf numFmtId="0" fontId="4" fillId="2" borderId="1" xfId="0" applyFont="1" applyFill="1" applyBorder="1" applyAlignment="1">
      <alignment horizontal="center" vertical="center" wrapText="1"/>
    </xf>
    <xf numFmtId="0" fontId="3" fillId="0" borderId="6" xfId="0" applyFont="1" applyBorder="1" applyAlignment="1">
      <alignment horizontal="left" vertical="center"/>
    </xf>
    <xf numFmtId="164" fontId="3" fillId="0" borderId="6" xfId="0" applyNumberFormat="1" applyFont="1" applyBorder="1" applyAlignment="1">
      <alignment horizontal="right" vertical="center" wrapText="1"/>
    </xf>
    <xf numFmtId="0" fontId="3" fillId="0" borderId="5" xfId="0" applyFont="1" applyBorder="1" applyAlignment="1">
      <alignment vertical="center"/>
    </xf>
    <xf numFmtId="0" fontId="3" fillId="0" borderId="5" xfId="0" applyFont="1" applyBorder="1" applyAlignment="1">
      <alignment horizontal="right" vertical="center" wrapText="1"/>
    </xf>
    <xf numFmtId="0" fontId="3" fillId="0" borderId="6" xfId="0" applyFont="1" applyBorder="1" applyAlignment="1">
      <alignment horizontal="center"/>
    </xf>
    <xf numFmtId="0" fontId="3" fillId="0" borderId="5" xfId="0" applyFont="1" applyBorder="1" applyAlignment="1">
      <alignment horizont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right" vertical="center" wrapText="1"/>
    </xf>
    <xf numFmtId="164" fontId="3" fillId="0" borderId="12" xfId="0" applyNumberFormat="1" applyFont="1" applyBorder="1" applyAlignment="1">
      <alignment horizontal="right" vertical="center" wrapText="1"/>
    </xf>
    <xf numFmtId="0" fontId="4" fillId="2" borderId="2" xfId="0" applyFont="1" applyFill="1" applyBorder="1" applyAlignment="1">
      <alignment horizontal="left" vertical="center"/>
    </xf>
    <xf numFmtId="0" fontId="4" fillId="2" borderId="2" xfId="0" applyFont="1" applyFill="1" applyBorder="1" applyAlignment="1">
      <alignment horizontal="center" vertical="center"/>
    </xf>
    <xf numFmtId="0" fontId="4" fillId="2" borderId="2" xfId="0" applyFont="1" applyFill="1" applyBorder="1" applyAlignment="1">
      <alignment vertical="center"/>
    </xf>
    <xf numFmtId="0" fontId="4" fillId="2" borderId="2" xfId="0" applyFont="1" applyFill="1" applyBorder="1" applyAlignment="1">
      <alignment horizontal="center" vertical="center" wrapText="1"/>
    </xf>
    <xf numFmtId="0" fontId="4" fillId="2" borderId="2" xfId="0" applyFont="1" applyFill="1" applyBorder="1" applyAlignment="1">
      <alignment horizontal="center" vertical="center"/>
    </xf>
  </cellXfs>
  <cellStyles count="2">
    <cellStyle name="Normal" xfId="0" builtinId="0"/>
    <cellStyle name="Virgül"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579120</xdr:colOff>
      <xdr:row>0</xdr:row>
      <xdr:rowOff>106680</xdr:rowOff>
    </xdr:from>
    <xdr:to>
      <xdr:col>2</xdr:col>
      <xdr:colOff>138113</xdr:colOff>
      <xdr:row>0</xdr:row>
      <xdr:rowOff>758324</xdr:rowOff>
    </xdr:to>
    <xdr:pic>
      <xdr:nvPicPr>
        <xdr:cNvPr id="2" name="Resim 1">
          <a:extLst>
            <a:ext uri="{FF2B5EF4-FFF2-40B4-BE49-F238E27FC236}">
              <a16:creationId xmlns:a16="http://schemas.microsoft.com/office/drawing/2014/main" id="{D96D65FA-86D5-4F69-9294-C63292B0F4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9120" y="106680"/>
          <a:ext cx="1532573" cy="651644"/>
        </a:xfrm>
        <a:prstGeom prst="rect">
          <a:avLst/>
        </a:prstGeom>
      </xdr:spPr>
    </xdr:pic>
    <xdr:clientData/>
  </xdr:twoCellAnchor>
  <xdr:twoCellAnchor editAs="oneCell">
    <xdr:from>
      <xdr:col>8</xdr:col>
      <xdr:colOff>708660</xdr:colOff>
      <xdr:row>0</xdr:row>
      <xdr:rowOff>377719</xdr:rowOff>
    </xdr:from>
    <xdr:to>
      <xdr:col>10</xdr:col>
      <xdr:colOff>521124</xdr:colOff>
      <xdr:row>0</xdr:row>
      <xdr:rowOff>781802</xdr:rowOff>
    </xdr:to>
    <xdr:pic>
      <xdr:nvPicPr>
        <xdr:cNvPr id="3" name="Resim 2">
          <a:extLst>
            <a:ext uri="{FF2B5EF4-FFF2-40B4-BE49-F238E27FC236}">
              <a16:creationId xmlns:a16="http://schemas.microsoft.com/office/drawing/2014/main" id="{6BD405A7-53BE-483D-8143-5B79A10A9C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8153400" y="377719"/>
          <a:ext cx="1709844" cy="4040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121920</xdr:colOff>
      <xdr:row>0</xdr:row>
      <xdr:rowOff>114300</xdr:rowOff>
    </xdr:from>
    <xdr:to>
      <xdr:col>2</xdr:col>
      <xdr:colOff>877253</xdr:colOff>
      <xdr:row>0</xdr:row>
      <xdr:rowOff>765944</xdr:rowOff>
    </xdr:to>
    <xdr:pic>
      <xdr:nvPicPr>
        <xdr:cNvPr id="2" name="Resim 1">
          <a:extLst>
            <a:ext uri="{FF2B5EF4-FFF2-40B4-BE49-F238E27FC236}">
              <a16:creationId xmlns:a16="http://schemas.microsoft.com/office/drawing/2014/main" id="{46D3EF5C-8EDD-4982-BF9F-527F19EF5D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1520" y="114300"/>
          <a:ext cx="1532573" cy="651644"/>
        </a:xfrm>
        <a:prstGeom prst="rect">
          <a:avLst/>
        </a:prstGeom>
      </xdr:spPr>
    </xdr:pic>
    <xdr:clientData/>
  </xdr:twoCellAnchor>
  <xdr:twoCellAnchor editAs="oneCell">
    <xdr:from>
      <xdr:col>10</xdr:col>
      <xdr:colOff>99060</xdr:colOff>
      <xdr:row>0</xdr:row>
      <xdr:rowOff>316759</xdr:rowOff>
    </xdr:from>
    <xdr:to>
      <xdr:col>11</xdr:col>
      <xdr:colOff>597324</xdr:colOff>
      <xdr:row>0</xdr:row>
      <xdr:rowOff>720842</xdr:rowOff>
    </xdr:to>
    <xdr:pic>
      <xdr:nvPicPr>
        <xdr:cNvPr id="3" name="Resim 2">
          <a:extLst>
            <a:ext uri="{FF2B5EF4-FFF2-40B4-BE49-F238E27FC236}">
              <a16:creationId xmlns:a16="http://schemas.microsoft.com/office/drawing/2014/main" id="{3B238B25-3775-4F35-9BE5-1494CD05250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75520" y="316759"/>
          <a:ext cx="1709844" cy="40408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137160</xdr:colOff>
      <xdr:row>0</xdr:row>
      <xdr:rowOff>99060</xdr:rowOff>
    </xdr:from>
    <xdr:to>
      <xdr:col>1</xdr:col>
      <xdr:colOff>1669733</xdr:colOff>
      <xdr:row>0</xdr:row>
      <xdr:rowOff>750704</xdr:rowOff>
    </xdr:to>
    <xdr:pic>
      <xdr:nvPicPr>
        <xdr:cNvPr id="2" name="Resim 1">
          <a:extLst>
            <a:ext uri="{FF2B5EF4-FFF2-40B4-BE49-F238E27FC236}">
              <a16:creationId xmlns:a16="http://schemas.microsoft.com/office/drawing/2014/main" id="{63B4B291-FFE1-454B-8CB8-0476307273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2420" y="99060"/>
          <a:ext cx="1532573" cy="651644"/>
        </a:xfrm>
        <a:prstGeom prst="rect">
          <a:avLst/>
        </a:prstGeom>
      </xdr:spPr>
    </xdr:pic>
    <xdr:clientData/>
  </xdr:twoCellAnchor>
  <xdr:twoCellAnchor editAs="oneCell">
    <xdr:from>
      <xdr:col>6</xdr:col>
      <xdr:colOff>213360</xdr:colOff>
      <xdr:row>0</xdr:row>
      <xdr:rowOff>316759</xdr:rowOff>
    </xdr:from>
    <xdr:to>
      <xdr:col>7</xdr:col>
      <xdr:colOff>993564</xdr:colOff>
      <xdr:row>0</xdr:row>
      <xdr:rowOff>720842</xdr:rowOff>
    </xdr:to>
    <xdr:pic>
      <xdr:nvPicPr>
        <xdr:cNvPr id="3" name="Resim 2">
          <a:extLst>
            <a:ext uri="{FF2B5EF4-FFF2-40B4-BE49-F238E27FC236}">
              <a16:creationId xmlns:a16="http://schemas.microsoft.com/office/drawing/2014/main" id="{7CF4C381-6BCB-45F4-9B9E-8EAB4C69A26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44740" y="316759"/>
          <a:ext cx="1709844" cy="40408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312420</xdr:colOff>
      <xdr:row>0</xdr:row>
      <xdr:rowOff>60960</xdr:rowOff>
    </xdr:from>
    <xdr:to>
      <xdr:col>1</xdr:col>
      <xdr:colOff>1844993</xdr:colOff>
      <xdr:row>0</xdr:row>
      <xdr:rowOff>712604</xdr:rowOff>
    </xdr:to>
    <xdr:pic>
      <xdr:nvPicPr>
        <xdr:cNvPr id="2" name="Resim 1">
          <a:extLst>
            <a:ext uri="{FF2B5EF4-FFF2-40B4-BE49-F238E27FC236}">
              <a16:creationId xmlns:a16="http://schemas.microsoft.com/office/drawing/2014/main" id="{90AE8073-2C52-417B-A330-D9F3B6BD36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7680" y="60960"/>
          <a:ext cx="1532573" cy="651644"/>
        </a:xfrm>
        <a:prstGeom prst="rect">
          <a:avLst/>
        </a:prstGeom>
      </xdr:spPr>
    </xdr:pic>
    <xdr:clientData/>
  </xdr:twoCellAnchor>
  <xdr:twoCellAnchor editAs="oneCell">
    <xdr:from>
      <xdr:col>2</xdr:col>
      <xdr:colOff>6697980</xdr:colOff>
      <xdr:row>0</xdr:row>
      <xdr:rowOff>278659</xdr:rowOff>
    </xdr:from>
    <xdr:to>
      <xdr:col>2</xdr:col>
      <xdr:colOff>8407824</xdr:colOff>
      <xdr:row>0</xdr:row>
      <xdr:rowOff>682742</xdr:rowOff>
    </xdr:to>
    <xdr:pic>
      <xdr:nvPicPr>
        <xdr:cNvPr id="3" name="Resim 2">
          <a:extLst>
            <a:ext uri="{FF2B5EF4-FFF2-40B4-BE49-F238E27FC236}">
              <a16:creationId xmlns:a16="http://schemas.microsoft.com/office/drawing/2014/main" id="{D9418597-29E6-4C9F-9AC9-DD70576FAAC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32620" y="278659"/>
          <a:ext cx="1709844" cy="404083"/>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1.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51"/>
  <sheetViews>
    <sheetView zoomScaleNormal="100" workbookViewId="0">
      <pane ySplit="1" topLeftCell="A2" activePane="bottomLeft" state="frozen"/>
      <selection pane="bottomLeft" activeCell="A2" sqref="A2"/>
    </sheetView>
  </sheetViews>
  <sheetFormatPr defaultRowHeight="13.8" x14ac:dyDescent="0.25"/>
  <cols>
    <col min="1" max="1" width="11.6640625" style="1" customWidth="1"/>
    <col min="2" max="2" width="17.109375" style="1" bestFit="1" customWidth="1"/>
    <col min="3" max="3" width="11.109375" style="1" customWidth="1"/>
    <col min="4" max="4" width="15.88671875" style="1" customWidth="1"/>
    <col min="5" max="5" width="13.5546875" style="1" customWidth="1"/>
    <col min="6" max="6" width="14.77734375" style="1" bestFit="1" customWidth="1"/>
    <col min="7" max="7" width="16.6640625" style="1" customWidth="1"/>
    <col min="8" max="9" width="13.88671875" style="1" bestFit="1" customWidth="1"/>
    <col min="10" max="10" width="13.77734375" style="1" customWidth="1"/>
    <col min="11" max="11" width="14" style="1" customWidth="1"/>
    <col min="12" max="12" width="11.88671875" style="1" customWidth="1"/>
    <col min="13" max="13" width="13.33203125" style="1" bestFit="1" customWidth="1"/>
    <col min="14" max="14" width="13.109375" style="1" customWidth="1"/>
    <col min="15" max="15" width="22.21875" style="1" bestFit="1" customWidth="1"/>
    <col min="16" max="16" width="12" style="1" bestFit="1" customWidth="1"/>
    <col min="17" max="18" width="12.77734375" style="1" bestFit="1" customWidth="1"/>
    <col min="19" max="16384" width="8.88671875" style="1"/>
  </cols>
  <sheetData>
    <row r="1" spans="1:18" ht="70.05" customHeight="1" x14ac:dyDescent="0.25">
      <c r="A1" s="88"/>
      <c r="B1" s="88"/>
      <c r="C1" s="88"/>
      <c r="D1" s="88"/>
      <c r="E1" s="88"/>
      <c r="F1" s="88"/>
      <c r="G1" s="88"/>
      <c r="H1" s="88"/>
      <c r="I1" s="88"/>
      <c r="J1" s="88"/>
      <c r="K1" s="88"/>
    </row>
    <row r="2" spans="1:18" ht="58.2" customHeight="1" x14ac:dyDescent="0.25">
      <c r="A2" s="105" t="s">
        <v>0</v>
      </c>
      <c r="B2" s="52"/>
      <c r="C2" s="52"/>
      <c r="D2" s="52"/>
      <c r="E2" s="52"/>
      <c r="F2" s="52"/>
      <c r="G2" s="52"/>
      <c r="H2" s="52"/>
      <c r="I2" s="52"/>
      <c r="J2" s="52"/>
      <c r="K2" s="52"/>
    </row>
    <row r="3" spans="1:18" ht="50.4" customHeight="1" x14ac:dyDescent="0.25">
      <c r="A3" s="106" t="s">
        <v>11</v>
      </c>
      <c r="B3" s="106" t="s">
        <v>1</v>
      </c>
      <c r="C3" s="106" t="s">
        <v>2</v>
      </c>
      <c r="D3" s="106" t="s">
        <v>3</v>
      </c>
      <c r="E3" s="106" t="s">
        <v>4</v>
      </c>
      <c r="F3" s="106" t="s">
        <v>5</v>
      </c>
      <c r="G3" s="106" t="s">
        <v>19</v>
      </c>
      <c r="H3" s="106" t="s">
        <v>6</v>
      </c>
      <c r="I3" s="106" t="s">
        <v>124</v>
      </c>
      <c r="J3" s="106" t="s">
        <v>18</v>
      </c>
      <c r="K3" s="106" t="s">
        <v>7</v>
      </c>
      <c r="M3" s="102" t="s">
        <v>10</v>
      </c>
      <c r="N3" s="103"/>
      <c r="O3" s="103"/>
      <c r="P3" s="103"/>
      <c r="Q3" s="103"/>
      <c r="R3" s="104"/>
    </row>
    <row r="4" spans="1:18" ht="19.95" customHeight="1" x14ac:dyDescent="0.25">
      <c r="A4" s="3">
        <v>2018</v>
      </c>
      <c r="B4" s="41">
        <v>10000000</v>
      </c>
      <c r="C4" s="4">
        <v>0.35</v>
      </c>
      <c r="D4" s="5">
        <f>B4*C4</f>
        <v>3500000</v>
      </c>
      <c r="E4" s="4">
        <v>200000</v>
      </c>
      <c r="F4" s="4">
        <f>MAX(D4,E4)</f>
        <v>3500000</v>
      </c>
      <c r="G4" s="4">
        <v>0.2</v>
      </c>
      <c r="H4" s="5">
        <f>F4*G4</f>
        <v>700000</v>
      </c>
      <c r="I4" s="5">
        <f>H4*0.9</f>
        <v>630000</v>
      </c>
      <c r="J4" s="43"/>
      <c r="K4" s="6">
        <f>J4/2</f>
        <v>0</v>
      </c>
      <c r="M4" s="117">
        <v>689</v>
      </c>
      <c r="N4" s="111"/>
      <c r="O4" s="107" t="s">
        <v>9</v>
      </c>
      <c r="P4" s="107"/>
      <c r="Q4" s="108">
        <f>H9</f>
        <v>4744905</v>
      </c>
      <c r="R4" s="119"/>
    </row>
    <row r="5" spans="1:18" ht="19.95" customHeight="1" x14ac:dyDescent="0.25">
      <c r="A5" s="3">
        <v>2019</v>
      </c>
      <c r="B5" s="41">
        <v>12000000</v>
      </c>
      <c r="C5" s="8">
        <v>0.3</v>
      </c>
      <c r="D5" s="5">
        <f t="shared" ref="D5:D6" si="0">B5*C5</f>
        <v>3600000</v>
      </c>
      <c r="E5" s="16">
        <v>215000</v>
      </c>
      <c r="F5" s="4">
        <f t="shared" ref="F5:F8" si="1">MAX(D5,E5)</f>
        <v>3600000</v>
      </c>
      <c r="G5" s="4">
        <v>0.2</v>
      </c>
      <c r="H5" s="5">
        <f t="shared" ref="H5:H7" si="2">F5*G5</f>
        <v>720000</v>
      </c>
      <c r="I5" s="5">
        <f t="shared" ref="I5:I8" si="3">H5*0.9</f>
        <v>648000</v>
      </c>
      <c r="J5" s="43"/>
      <c r="K5" s="6">
        <f t="shared" ref="K5:K7" si="4">J5/2</f>
        <v>0</v>
      </c>
      <c r="M5" s="118"/>
      <c r="N5" s="112">
        <v>360</v>
      </c>
      <c r="O5" s="109"/>
      <c r="P5" s="109" t="s">
        <v>8</v>
      </c>
      <c r="Q5" s="110"/>
      <c r="R5" s="120">
        <f>H9</f>
        <v>4744905</v>
      </c>
    </row>
    <row r="6" spans="1:18" ht="19.95" customHeight="1" x14ac:dyDescent="0.25">
      <c r="A6" s="3">
        <v>2020</v>
      </c>
      <c r="B6" s="41">
        <v>15000000</v>
      </c>
      <c r="C6" s="4">
        <v>0.25</v>
      </c>
      <c r="D6" s="5">
        <f t="shared" si="0"/>
        <v>3750000</v>
      </c>
      <c r="E6" s="16">
        <v>230000</v>
      </c>
      <c r="F6" s="4">
        <f t="shared" si="1"/>
        <v>3750000</v>
      </c>
      <c r="G6" s="4">
        <v>0.2</v>
      </c>
      <c r="H6" s="5">
        <f t="shared" si="2"/>
        <v>750000</v>
      </c>
      <c r="I6" s="5">
        <f t="shared" si="3"/>
        <v>675000</v>
      </c>
      <c r="J6" s="43"/>
      <c r="K6" s="6">
        <f t="shared" si="4"/>
        <v>0</v>
      </c>
    </row>
    <row r="7" spans="1:18" ht="19.95" customHeight="1" x14ac:dyDescent="0.25">
      <c r="A7" s="3">
        <v>2021</v>
      </c>
      <c r="B7" s="41">
        <v>17000000</v>
      </c>
      <c r="C7" s="8">
        <v>0.2</v>
      </c>
      <c r="D7" s="5">
        <f>B7*C7</f>
        <v>3400000</v>
      </c>
      <c r="E7" s="16">
        <v>260000</v>
      </c>
      <c r="F7" s="4">
        <f t="shared" si="1"/>
        <v>3400000</v>
      </c>
      <c r="G7" s="4">
        <v>0.2</v>
      </c>
      <c r="H7" s="5">
        <f t="shared" si="2"/>
        <v>680000</v>
      </c>
      <c r="I7" s="5">
        <f t="shared" si="3"/>
        <v>612000</v>
      </c>
      <c r="J7" s="43"/>
      <c r="K7" s="6">
        <f t="shared" si="4"/>
        <v>0</v>
      </c>
    </row>
    <row r="8" spans="1:18" ht="19.95" customHeight="1" x14ac:dyDescent="0.25">
      <c r="A8" s="3">
        <v>2022</v>
      </c>
      <c r="B8" s="58">
        <f>E18</f>
        <v>37898100</v>
      </c>
      <c r="C8" s="4">
        <v>0.25</v>
      </c>
      <c r="D8" s="5">
        <f>B8*C8</f>
        <v>9474525</v>
      </c>
      <c r="E8" s="16">
        <v>500000</v>
      </c>
      <c r="F8" s="4">
        <f t="shared" si="1"/>
        <v>9474525</v>
      </c>
      <c r="G8" s="4">
        <v>0.2</v>
      </c>
      <c r="H8" s="5">
        <f>F8*G8</f>
        <v>1894905</v>
      </c>
      <c r="I8" s="5">
        <f t="shared" si="3"/>
        <v>1705414.5</v>
      </c>
      <c r="J8" s="43"/>
      <c r="K8" s="6">
        <f>J8</f>
        <v>0</v>
      </c>
    </row>
    <row r="9" spans="1:18" ht="19.95" customHeight="1" x14ac:dyDescent="0.25">
      <c r="A9" s="11"/>
      <c r="B9" s="13">
        <f t="shared" ref="B9:F9" si="5">SUM(B4:B8)</f>
        <v>91898100</v>
      </c>
      <c r="C9" s="13"/>
      <c r="D9" s="13">
        <f t="shared" si="5"/>
        <v>23724525</v>
      </c>
      <c r="E9" s="13">
        <f t="shared" si="5"/>
        <v>1405000</v>
      </c>
      <c r="F9" s="13">
        <f t="shared" si="5"/>
        <v>23724525</v>
      </c>
      <c r="G9" s="13"/>
      <c r="H9" s="13">
        <f>SUM(H4:H8)</f>
        <v>4744905</v>
      </c>
      <c r="I9" s="13">
        <f>SUM(I4:I8)</f>
        <v>4270414.5</v>
      </c>
      <c r="J9" s="12">
        <f>SUM(J4:J8)</f>
        <v>0</v>
      </c>
      <c r="K9" s="12">
        <f>SUM(K4:K8)</f>
        <v>0</v>
      </c>
    </row>
    <row r="12" spans="1:18" x14ac:dyDescent="0.25">
      <c r="A12" s="77" t="s">
        <v>118</v>
      </c>
      <c r="B12" s="77"/>
      <c r="C12" s="77"/>
      <c r="D12" s="77"/>
      <c r="E12" s="77"/>
      <c r="H12" s="55">
        <f>E8*0.23</f>
        <v>115000</v>
      </c>
    </row>
    <row r="13" spans="1:18" x14ac:dyDescent="0.25">
      <c r="A13" s="78" t="s">
        <v>110</v>
      </c>
      <c r="B13" s="78"/>
      <c r="C13" s="78"/>
      <c r="D13" s="78"/>
      <c r="E13" s="41">
        <f>B7</f>
        <v>17000000</v>
      </c>
      <c r="F13" s="34"/>
      <c r="H13" s="56">
        <f>H8</f>
        <v>1894905</v>
      </c>
    </row>
    <row r="14" spans="1:18" x14ac:dyDescent="0.25">
      <c r="A14" s="79" t="s">
        <v>111</v>
      </c>
      <c r="B14" s="79"/>
      <c r="C14" s="79"/>
      <c r="D14" s="79"/>
      <c r="E14" s="33">
        <f>E13*2.2293</f>
        <v>37898100</v>
      </c>
      <c r="F14" s="34"/>
      <c r="H14" s="57">
        <f>SUM(H12:H13)</f>
        <v>2009905</v>
      </c>
    </row>
    <row r="15" spans="1:18" x14ac:dyDescent="0.25">
      <c r="A15" s="79" t="s">
        <v>113</v>
      </c>
      <c r="B15" s="79"/>
      <c r="C15" s="79"/>
      <c r="D15" s="79"/>
      <c r="E15" s="44">
        <v>13000000</v>
      </c>
      <c r="F15" s="34"/>
    </row>
    <row r="16" spans="1:18" x14ac:dyDescent="0.25">
      <c r="A16" s="79" t="s">
        <v>114</v>
      </c>
      <c r="B16" s="79"/>
      <c r="C16" s="79"/>
      <c r="D16" s="79"/>
      <c r="E16" s="33">
        <f>E15*1.4</f>
        <v>18200000</v>
      </c>
      <c r="F16" s="34"/>
    </row>
    <row r="17" spans="1:15" x14ac:dyDescent="0.25">
      <c r="A17" s="79" t="s">
        <v>122</v>
      </c>
      <c r="B17" s="79"/>
      <c r="C17" s="79"/>
      <c r="D17" s="79"/>
      <c r="E17" s="44">
        <v>20000000</v>
      </c>
      <c r="F17" s="34"/>
    </row>
    <row r="18" spans="1:15" x14ac:dyDescent="0.25">
      <c r="A18" s="78" t="s">
        <v>112</v>
      </c>
      <c r="B18" s="78"/>
      <c r="C18" s="78"/>
      <c r="D18" s="78"/>
      <c r="E18" s="35">
        <f>MAX(E14,E16,E17)</f>
        <v>37898100</v>
      </c>
      <c r="F18" s="34"/>
    </row>
    <row r="19" spans="1:15" x14ac:dyDescent="0.25">
      <c r="A19" s="80" t="s">
        <v>123</v>
      </c>
      <c r="B19" s="80"/>
      <c r="C19" s="80"/>
      <c r="D19" s="80"/>
      <c r="E19" s="48">
        <f>E18*0.23</f>
        <v>8716563</v>
      </c>
      <c r="F19" s="34"/>
    </row>
    <row r="20" spans="1:15" x14ac:dyDescent="0.25">
      <c r="E20" s="34"/>
      <c r="F20" s="34"/>
    </row>
    <row r="21" spans="1:15" x14ac:dyDescent="0.25">
      <c r="E21" s="34"/>
      <c r="F21" s="34"/>
    </row>
    <row r="23" spans="1:15" x14ac:dyDescent="0.25">
      <c r="A23" s="1" t="s">
        <v>121</v>
      </c>
    </row>
    <row r="24" spans="1:15" x14ac:dyDescent="0.25">
      <c r="A24" s="1" t="s">
        <v>119</v>
      </c>
    </row>
    <row r="25" spans="1:15" x14ac:dyDescent="0.25">
      <c r="A25" s="1" t="s">
        <v>120</v>
      </c>
    </row>
    <row r="26" spans="1:15" x14ac:dyDescent="0.25">
      <c r="A26" s="1" t="s">
        <v>115</v>
      </c>
    </row>
    <row r="30" spans="1:15" ht="13.8" customHeight="1" x14ac:dyDescent="0.25">
      <c r="A30" s="81" t="s">
        <v>12</v>
      </c>
      <c r="B30" s="82"/>
      <c r="C30" s="82"/>
      <c r="D30" s="82"/>
      <c r="E30" s="82"/>
      <c r="F30" s="82"/>
      <c r="G30" s="82"/>
      <c r="H30" s="82"/>
      <c r="I30" s="82"/>
      <c r="J30" s="82"/>
      <c r="K30" s="82"/>
      <c r="L30" s="82"/>
      <c r="M30" s="82"/>
      <c r="N30" s="82"/>
      <c r="O30" s="82"/>
    </row>
    <row r="31" spans="1:15" ht="27.6" customHeight="1" x14ac:dyDescent="0.25">
      <c r="A31" s="14" t="s">
        <v>11</v>
      </c>
      <c r="B31" s="75" t="s">
        <v>13</v>
      </c>
      <c r="C31" s="75" t="s">
        <v>2</v>
      </c>
      <c r="D31" s="75" t="s">
        <v>3</v>
      </c>
      <c r="E31" s="72" t="s">
        <v>4</v>
      </c>
      <c r="F31" s="73"/>
      <c r="G31" s="73"/>
      <c r="H31" s="73"/>
      <c r="I31" s="74"/>
      <c r="J31" s="75" t="s">
        <v>5</v>
      </c>
      <c r="K31" s="75" t="s">
        <v>21</v>
      </c>
      <c r="L31" s="75" t="s">
        <v>6</v>
      </c>
      <c r="M31" s="2" t="s">
        <v>124</v>
      </c>
      <c r="N31" s="75" t="s">
        <v>18</v>
      </c>
      <c r="O31" s="75" t="s">
        <v>7</v>
      </c>
    </row>
    <row r="32" spans="1:15" ht="27.6" x14ac:dyDescent="0.25">
      <c r="A32" s="14"/>
      <c r="B32" s="76"/>
      <c r="C32" s="76"/>
      <c r="D32" s="76"/>
      <c r="E32" s="14" t="s">
        <v>20</v>
      </c>
      <c r="F32" s="14" t="s">
        <v>14</v>
      </c>
      <c r="G32" s="14" t="s">
        <v>15</v>
      </c>
      <c r="H32" s="14" t="s">
        <v>16</v>
      </c>
      <c r="I32" s="14" t="s">
        <v>17</v>
      </c>
      <c r="J32" s="76"/>
      <c r="K32" s="76"/>
      <c r="L32" s="76"/>
      <c r="M32" s="49"/>
      <c r="N32" s="76"/>
      <c r="O32" s="76"/>
    </row>
    <row r="33" spans="1:15" x14ac:dyDescent="0.25">
      <c r="A33" s="3">
        <v>2018</v>
      </c>
      <c r="B33" s="45"/>
      <c r="C33" s="15">
        <v>0.35</v>
      </c>
      <c r="D33" s="16">
        <f>B33*C33</f>
        <v>0</v>
      </c>
      <c r="E33" s="15">
        <v>94000</v>
      </c>
      <c r="F33" s="15">
        <v>63800</v>
      </c>
      <c r="G33" s="18">
        <f>E33/10</f>
        <v>9400</v>
      </c>
      <c r="H33" s="15">
        <f>E33/5*2</f>
        <v>37600</v>
      </c>
      <c r="I33" s="15">
        <f>F33</f>
        <v>63800</v>
      </c>
      <c r="J33" s="15">
        <f>MAX(D33,E33)</f>
        <v>94000</v>
      </c>
      <c r="K33" s="4">
        <v>0.2</v>
      </c>
      <c r="L33" s="16">
        <f>J33*K33</f>
        <v>18800</v>
      </c>
      <c r="M33" s="16">
        <f>L33*0.9</f>
        <v>16920</v>
      </c>
      <c r="N33" s="6"/>
      <c r="O33" s="6">
        <f>N33/2</f>
        <v>0</v>
      </c>
    </row>
    <row r="34" spans="1:15" x14ac:dyDescent="0.25">
      <c r="A34" s="3">
        <v>2019</v>
      </c>
      <c r="B34" s="42"/>
      <c r="C34" s="16">
        <v>0.3</v>
      </c>
      <c r="D34" s="16">
        <f t="shared" ref="D34:D37" si="6">B34*C34</f>
        <v>0</v>
      </c>
      <c r="E34" s="16">
        <v>99600</v>
      </c>
      <c r="F34" s="16">
        <v>66400</v>
      </c>
      <c r="G34" s="18">
        <f t="shared" ref="G34:G35" si="7">E34/10</f>
        <v>9960</v>
      </c>
      <c r="H34" s="15">
        <f t="shared" ref="H34:H37" si="8">E34/5*2</f>
        <v>39840</v>
      </c>
      <c r="I34" s="15">
        <f t="shared" ref="I34:I37" si="9">F34</f>
        <v>66400</v>
      </c>
      <c r="J34" s="15">
        <f t="shared" ref="J34:J36" si="10">MAX(D34,E34)</f>
        <v>99600</v>
      </c>
      <c r="K34" s="4">
        <v>0.2</v>
      </c>
      <c r="L34" s="16">
        <f t="shared" ref="L34:L37" si="11">J34*K34</f>
        <v>19920</v>
      </c>
      <c r="M34" s="16">
        <f t="shared" ref="M34:M37" si="12">L34*0.9</f>
        <v>17928</v>
      </c>
      <c r="N34" s="6"/>
      <c r="O34" s="6">
        <f t="shared" ref="O34:O37" si="13">N34/2</f>
        <v>0</v>
      </c>
    </row>
    <row r="35" spans="1:15" x14ac:dyDescent="0.25">
      <c r="A35" s="3">
        <v>2020</v>
      </c>
      <c r="B35" s="42"/>
      <c r="C35" s="15">
        <v>0.25</v>
      </c>
      <c r="D35" s="16">
        <f t="shared" si="6"/>
        <v>0</v>
      </c>
      <c r="E35" s="16">
        <v>105800</v>
      </c>
      <c r="F35" s="16">
        <v>70500</v>
      </c>
      <c r="G35" s="18">
        <f t="shared" si="7"/>
        <v>10580</v>
      </c>
      <c r="H35" s="15">
        <f t="shared" si="8"/>
        <v>42320</v>
      </c>
      <c r="I35" s="15">
        <f t="shared" si="9"/>
        <v>70500</v>
      </c>
      <c r="J35" s="15">
        <f t="shared" si="10"/>
        <v>105800</v>
      </c>
      <c r="K35" s="4">
        <v>0.2</v>
      </c>
      <c r="L35" s="16">
        <f t="shared" si="11"/>
        <v>21160</v>
      </c>
      <c r="M35" s="16">
        <f t="shared" si="12"/>
        <v>19044</v>
      </c>
      <c r="N35" s="6"/>
      <c r="O35" s="6">
        <f t="shared" si="13"/>
        <v>0</v>
      </c>
    </row>
    <row r="36" spans="1:15" x14ac:dyDescent="0.25">
      <c r="A36" s="3">
        <v>2021</v>
      </c>
      <c r="B36" s="42"/>
      <c r="C36" s="16">
        <v>0.2</v>
      </c>
      <c r="D36" s="16">
        <f t="shared" si="6"/>
        <v>0</v>
      </c>
      <c r="E36" s="16">
        <v>112400</v>
      </c>
      <c r="F36" s="16">
        <v>75000</v>
      </c>
      <c r="G36" s="59" t="s">
        <v>125</v>
      </c>
      <c r="H36" s="15">
        <f t="shared" si="8"/>
        <v>44960</v>
      </c>
      <c r="I36" s="15">
        <f t="shared" si="9"/>
        <v>75000</v>
      </c>
      <c r="J36" s="15">
        <f t="shared" si="10"/>
        <v>112400</v>
      </c>
      <c r="K36" s="4">
        <v>0.2</v>
      </c>
      <c r="L36" s="16">
        <f t="shared" si="11"/>
        <v>22480</v>
      </c>
      <c r="M36" s="16">
        <f t="shared" si="12"/>
        <v>20232</v>
      </c>
      <c r="N36" s="6"/>
      <c r="O36" s="6">
        <f t="shared" si="13"/>
        <v>0</v>
      </c>
    </row>
    <row r="37" spans="1:15" x14ac:dyDescent="0.25">
      <c r="A37" s="3">
        <v>2022</v>
      </c>
      <c r="B37" s="60">
        <f>E50</f>
        <v>0</v>
      </c>
      <c r="C37" s="16">
        <v>0.25</v>
      </c>
      <c r="D37" s="16">
        <f t="shared" si="6"/>
        <v>0</v>
      </c>
      <c r="E37" s="16">
        <v>200000</v>
      </c>
      <c r="F37" s="16">
        <v>105000</v>
      </c>
      <c r="G37" s="59" t="s">
        <v>125</v>
      </c>
      <c r="H37" s="15">
        <f t="shared" si="8"/>
        <v>80000</v>
      </c>
      <c r="I37" s="15">
        <f t="shared" si="9"/>
        <v>105000</v>
      </c>
      <c r="J37" s="15">
        <f>MAX(D37,E37)</f>
        <v>200000</v>
      </c>
      <c r="K37" s="4">
        <v>0.2</v>
      </c>
      <c r="L37" s="16">
        <f t="shared" si="11"/>
        <v>40000</v>
      </c>
      <c r="M37" s="16">
        <f t="shared" si="12"/>
        <v>36000</v>
      </c>
      <c r="N37" s="6"/>
      <c r="O37" s="6">
        <f t="shared" si="13"/>
        <v>0</v>
      </c>
    </row>
    <row r="38" spans="1:15" x14ac:dyDescent="0.25">
      <c r="A38" s="17"/>
      <c r="B38" s="13">
        <f t="shared" ref="B38" si="14">SUM(B33:B37)</f>
        <v>0</v>
      </c>
      <c r="C38" s="13"/>
      <c r="D38" s="13">
        <f t="shared" ref="D38:J38" si="15">SUM(D33:D37)</f>
        <v>0</v>
      </c>
      <c r="E38" s="13">
        <f>SUM(E33:E37)</f>
        <v>611800</v>
      </c>
      <c r="F38" s="13">
        <f t="shared" ref="F38:I38" si="16">SUM(F33:F37)</f>
        <v>380700</v>
      </c>
      <c r="G38" s="13">
        <f t="shared" si="16"/>
        <v>29940</v>
      </c>
      <c r="H38" s="13">
        <f t="shared" si="16"/>
        <v>244720</v>
      </c>
      <c r="I38" s="13">
        <f t="shared" si="16"/>
        <v>380700</v>
      </c>
      <c r="J38" s="13">
        <f t="shared" si="15"/>
        <v>611800</v>
      </c>
      <c r="K38" s="13"/>
      <c r="L38" s="13">
        <f>SUM(L33:L37)</f>
        <v>122360</v>
      </c>
      <c r="M38" s="13">
        <f>SUM(M33:M37)</f>
        <v>110124</v>
      </c>
      <c r="N38" s="13">
        <f>SUM(N33:N37)</f>
        <v>0</v>
      </c>
      <c r="O38" s="13">
        <f>SUM(O33:O37)</f>
        <v>0</v>
      </c>
    </row>
    <row r="41" spans="1:15" x14ac:dyDescent="0.25">
      <c r="A41" s="1" t="s">
        <v>126</v>
      </c>
    </row>
    <row r="44" spans="1:15" x14ac:dyDescent="0.25">
      <c r="A44" s="77" t="s">
        <v>127</v>
      </c>
      <c r="B44" s="77"/>
      <c r="C44" s="77"/>
      <c r="D44" s="77"/>
      <c r="E44" s="77"/>
    </row>
    <row r="45" spans="1:15" x14ac:dyDescent="0.25">
      <c r="A45" s="78" t="s">
        <v>128</v>
      </c>
      <c r="B45" s="78"/>
      <c r="C45" s="78"/>
      <c r="D45" s="78"/>
      <c r="E45" s="44">
        <v>0</v>
      </c>
    </row>
    <row r="46" spans="1:15" x14ac:dyDescent="0.25">
      <c r="A46" s="79" t="s">
        <v>129</v>
      </c>
      <c r="B46" s="79"/>
      <c r="C46" s="79"/>
      <c r="D46" s="79"/>
      <c r="E46" s="33">
        <f>E45*2.2293</f>
        <v>0</v>
      </c>
    </row>
    <row r="47" spans="1:15" x14ac:dyDescent="0.25">
      <c r="A47" s="79" t="s">
        <v>130</v>
      </c>
      <c r="B47" s="79"/>
      <c r="C47" s="79"/>
      <c r="D47" s="79"/>
      <c r="E47" s="44">
        <v>0</v>
      </c>
    </row>
    <row r="48" spans="1:15" x14ac:dyDescent="0.25">
      <c r="A48" s="79" t="s">
        <v>131</v>
      </c>
      <c r="B48" s="79"/>
      <c r="C48" s="79"/>
      <c r="D48" s="79"/>
      <c r="E48" s="33">
        <f>E47*1.4</f>
        <v>0</v>
      </c>
    </row>
    <row r="49" spans="1:5" x14ac:dyDescent="0.25">
      <c r="A49" s="79" t="s">
        <v>132</v>
      </c>
      <c r="B49" s="79"/>
      <c r="C49" s="79"/>
      <c r="D49" s="79"/>
      <c r="E49" s="44">
        <v>0</v>
      </c>
    </row>
    <row r="50" spans="1:5" x14ac:dyDescent="0.25">
      <c r="A50" s="78" t="s">
        <v>133</v>
      </c>
      <c r="B50" s="78"/>
      <c r="C50" s="78"/>
      <c r="D50" s="78"/>
      <c r="E50" s="35">
        <f>MAX(E46,E48,E49)</f>
        <v>0</v>
      </c>
    </row>
    <row r="51" spans="1:5" x14ac:dyDescent="0.25">
      <c r="A51" s="80" t="s">
        <v>134</v>
      </c>
      <c r="B51" s="80"/>
      <c r="C51" s="80"/>
      <c r="D51" s="80"/>
      <c r="E51" s="48">
        <f>E50*0.23</f>
        <v>0</v>
      </c>
    </row>
  </sheetData>
  <mergeCells count="28">
    <mergeCell ref="A50:D50"/>
    <mergeCell ref="A51:D51"/>
    <mergeCell ref="A44:E44"/>
    <mergeCell ref="A45:D45"/>
    <mergeCell ref="A46:D46"/>
    <mergeCell ref="A47:D47"/>
    <mergeCell ref="A48:D48"/>
    <mergeCell ref="J31:J32"/>
    <mergeCell ref="L31:L32"/>
    <mergeCell ref="N31:N32"/>
    <mergeCell ref="K31:K32"/>
    <mergeCell ref="A49:D49"/>
    <mergeCell ref="O4:P4"/>
    <mergeCell ref="M3:R3"/>
    <mergeCell ref="E31:I31"/>
    <mergeCell ref="B31:B32"/>
    <mergeCell ref="C31:C32"/>
    <mergeCell ref="A12:E12"/>
    <mergeCell ref="A13:D13"/>
    <mergeCell ref="A18:D18"/>
    <mergeCell ref="A16:D16"/>
    <mergeCell ref="A15:D15"/>
    <mergeCell ref="A14:D14"/>
    <mergeCell ref="A17:D17"/>
    <mergeCell ref="A19:D19"/>
    <mergeCell ref="O31:O32"/>
    <mergeCell ref="A30:O30"/>
    <mergeCell ref="D31:D32"/>
  </mergeCells>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93"/>
  <sheetViews>
    <sheetView workbookViewId="0">
      <pane ySplit="1" topLeftCell="A2" activePane="bottomLeft" state="frozen"/>
      <selection pane="bottomLeft" activeCell="A2" sqref="A2:L2"/>
    </sheetView>
  </sheetViews>
  <sheetFormatPr defaultRowHeight="14.4" x14ac:dyDescent="0.3"/>
  <cols>
    <col min="2" max="2" width="11.33203125" bestFit="1" customWidth="1"/>
    <col min="3" max="3" width="14" style="20" bestFit="1" customWidth="1"/>
    <col min="4" max="4" width="14" style="20" customWidth="1"/>
    <col min="5" max="5" width="12.21875" customWidth="1"/>
    <col min="6" max="6" width="21.5546875" customWidth="1"/>
    <col min="7" max="8" width="12.5546875" customWidth="1"/>
    <col min="9" max="9" width="24.21875" customWidth="1"/>
    <col min="10" max="10" width="11.21875" bestFit="1" customWidth="1"/>
    <col min="11" max="12" width="17.6640625" customWidth="1"/>
    <col min="13" max="13" width="10" customWidth="1"/>
    <col min="14" max="14" width="10.6640625" customWidth="1"/>
    <col min="17" max="17" width="22.21875" bestFit="1" customWidth="1"/>
    <col min="18" max="19" width="9.21875" bestFit="1" customWidth="1"/>
  </cols>
  <sheetData>
    <row r="1" spans="1:19" ht="70.05" customHeight="1" x14ac:dyDescent="0.3">
      <c r="A1" s="94"/>
      <c r="B1" s="94"/>
      <c r="C1" s="95"/>
      <c r="D1" s="95"/>
      <c r="E1" s="94"/>
      <c r="F1" s="94"/>
      <c r="G1" s="94"/>
      <c r="H1" s="94"/>
      <c r="I1" s="94"/>
      <c r="J1" s="94"/>
      <c r="K1" s="94"/>
      <c r="L1" s="94"/>
      <c r="M1" s="94"/>
      <c r="N1" s="94"/>
      <c r="O1" s="94"/>
      <c r="P1" s="94"/>
      <c r="Q1" s="94"/>
      <c r="R1" s="94"/>
      <c r="S1" s="94"/>
    </row>
    <row r="2" spans="1:19" ht="25.05" customHeight="1" x14ac:dyDescent="0.3">
      <c r="A2" s="86" t="s">
        <v>54</v>
      </c>
      <c r="B2" s="86"/>
      <c r="C2" s="86"/>
      <c r="D2" s="86"/>
      <c r="E2" s="86"/>
      <c r="F2" s="86"/>
      <c r="G2" s="86"/>
      <c r="H2" s="86"/>
      <c r="I2" s="86"/>
      <c r="J2" s="86"/>
      <c r="K2" s="86"/>
      <c r="L2" s="86"/>
    </row>
    <row r="3" spans="1:19" ht="14.4" customHeight="1" x14ac:dyDescent="0.3">
      <c r="A3" s="86"/>
      <c r="B3" s="86"/>
      <c r="C3" s="86"/>
      <c r="D3" s="86"/>
      <c r="E3" s="53" t="s">
        <v>46</v>
      </c>
      <c r="F3" s="53"/>
      <c r="G3" s="53"/>
      <c r="H3" s="51"/>
      <c r="I3" s="86" t="s">
        <v>47</v>
      </c>
      <c r="J3" s="86"/>
      <c r="K3" s="86"/>
      <c r="L3" s="86"/>
    </row>
    <row r="4" spans="1:19" ht="33.6" customHeight="1" x14ac:dyDescent="0.3">
      <c r="A4" s="124" t="s">
        <v>11</v>
      </c>
      <c r="B4" s="124"/>
      <c r="C4" s="97"/>
      <c r="D4" s="124" t="s">
        <v>42</v>
      </c>
      <c r="E4" s="124" t="s">
        <v>23</v>
      </c>
      <c r="F4" s="124" t="s">
        <v>48</v>
      </c>
      <c r="G4" s="124" t="s">
        <v>6</v>
      </c>
      <c r="H4" s="124" t="s">
        <v>124</v>
      </c>
      <c r="I4" s="124" t="s">
        <v>4</v>
      </c>
      <c r="J4" s="124" t="s">
        <v>48</v>
      </c>
      <c r="K4" s="124" t="s">
        <v>6</v>
      </c>
      <c r="L4" s="124" t="s">
        <v>124</v>
      </c>
      <c r="N4" s="102" t="s">
        <v>10</v>
      </c>
      <c r="O4" s="103"/>
      <c r="P4" s="103"/>
      <c r="Q4" s="103"/>
      <c r="R4" s="103"/>
      <c r="S4" s="104"/>
    </row>
    <row r="5" spans="1:19" x14ac:dyDescent="0.3">
      <c r="A5" s="85">
        <v>2018</v>
      </c>
      <c r="B5" s="19" t="s">
        <v>28</v>
      </c>
      <c r="C5" s="50" t="s">
        <v>22</v>
      </c>
      <c r="D5" s="50" t="s">
        <v>43</v>
      </c>
      <c r="E5" s="46"/>
      <c r="F5" s="15">
        <v>0.06</v>
      </c>
      <c r="G5" s="16">
        <f>E5*F5</f>
        <v>0</v>
      </c>
      <c r="H5" s="16">
        <f>G5*0.9</f>
        <v>0</v>
      </c>
      <c r="I5" s="15" t="s">
        <v>50</v>
      </c>
      <c r="J5" s="15"/>
      <c r="K5" s="16"/>
      <c r="L5" s="16">
        <f>K5*0.9</f>
        <v>0</v>
      </c>
      <c r="N5" s="117">
        <v>689</v>
      </c>
      <c r="O5" s="111"/>
      <c r="P5" s="71" t="s">
        <v>9</v>
      </c>
      <c r="Q5" s="71"/>
      <c r="R5" s="7">
        <f>K6</f>
        <v>7050</v>
      </c>
      <c r="S5" s="100"/>
    </row>
    <row r="6" spans="1:19" x14ac:dyDescent="0.3">
      <c r="A6" s="85"/>
      <c r="B6" s="19" t="s">
        <v>29</v>
      </c>
      <c r="C6" s="50" t="s">
        <v>24</v>
      </c>
      <c r="D6" s="50" t="s">
        <v>44</v>
      </c>
      <c r="E6" s="46"/>
      <c r="F6" s="15">
        <v>0.06</v>
      </c>
      <c r="G6" s="16">
        <f t="shared" ref="G6:G7" si="0">E6*F6</f>
        <v>0</v>
      </c>
      <c r="H6" s="16">
        <f t="shared" ref="H6:H64" si="1">G6*0.9</f>
        <v>0</v>
      </c>
      <c r="I6" s="15">
        <f>'Kurum-Gelir Vergisi Matrah Art.'!E33/2</f>
        <v>47000</v>
      </c>
      <c r="J6" s="15">
        <v>0.15</v>
      </c>
      <c r="K6" s="16">
        <f>I6*J6</f>
        <v>7050</v>
      </c>
      <c r="L6" s="16">
        <f t="shared" ref="L6:L64" si="2">K6*0.9</f>
        <v>6345</v>
      </c>
      <c r="N6" s="118"/>
      <c r="O6" s="112">
        <v>360</v>
      </c>
      <c r="P6" s="9"/>
      <c r="Q6" s="9" t="s">
        <v>8</v>
      </c>
      <c r="R6" s="10"/>
      <c r="S6" s="101">
        <f>R5</f>
        <v>7050</v>
      </c>
    </row>
    <row r="7" spans="1:19" x14ac:dyDescent="0.3">
      <c r="A7" s="85"/>
      <c r="B7" s="19" t="s">
        <v>30</v>
      </c>
      <c r="C7" s="50" t="s">
        <v>25</v>
      </c>
      <c r="D7" s="50" t="s">
        <v>44</v>
      </c>
      <c r="E7" s="46"/>
      <c r="F7" s="15">
        <v>0.01</v>
      </c>
      <c r="G7" s="16">
        <f t="shared" si="0"/>
        <v>0</v>
      </c>
      <c r="H7" s="16">
        <f t="shared" si="1"/>
        <v>0</v>
      </c>
      <c r="I7" s="15">
        <f>'Kurum-Gelir Vergisi Matrah Art.'!$E$33</f>
        <v>94000</v>
      </c>
      <c r="J7" s="15">
        <v>0.03</v>
      </c>
      <c r="K7" s="16">
        <f t="shared" ref="K7" si="3">I7*J7</f>
        <v>2820</v>
      </c>
      <c r="L7" s="16">
        <f t="shared" si="2"/>
        <v>2538</v>
      </c>
    </row>
    <row r="8" spans="1:19" x14ac:dyDescent="0.3">
      <c r="A8" s="85"/>
      <c r="B8" s="19" t="s">
        <v>31</v>
      </c>
      <c r="C8" s="50" t="s">
        <v>49</v>
      </c>
      <c r="D8" s="50" t="s">
        <v>44</v>
      </c>
      <c r="E8" s="46"/>
      <c r="F8" s="15">
        <v>0.06</v>
      </c>
      <c r="G8" s="16">
        <f>E8*F8</f>
        <v>0</v>
      </c>
      <c r="H8" s="16">
        <f t="shared" si="1"/>
        <v>0</v>
      </c>
      <c r="I8" s="15">
        <f>'Kurum-Gelir Vergisi Matrah Art.'!$H$33</f>
        <v>37600</v>
      </c>
      <c r="J8" s="15">
        <v>0.15</v>
      </c>
      <c r="K8" s="16">
        <f>I8*J8</f>
        <v>5640</v>
      </c>
      <c r="L8" s="16">
        <f t="shared" si="2"/>
        <v>5076</v>
      </c>
    </row>
    <row r="9" spans="1:19" x14ac:dyDescent="0.3">
      <c r="A9" s="85"/>
      <c r="B9" s="19" t="s">
        <v>32</v>
      </c>
      <c r="C9" s="50" t="s">
        <v>39</v>
      </c>
      <c r="D9" s="50" t="s">
        <v>44</v>
      </c>
      <c r="E9" s="46"/>
      <c r="F9" s="15">
        <v>0.06</v>
      </c>
      <c r="G9" s="16">
        <f t="shared" ref="G9:G52" si="4">E9*F9</f>
        <v>0</v>
      </c>
      <c r="H9" s="16">
        <f t="shared" si="1"/>
        <v>0</v>
      </c>
      <c r="I9" s="15">
        <f>'Kurum-Gelir Vergisi Matrah Art.'!$F$4*0.8</f>
        <v>2800000</v>
      </c>
      <c r="J9" s="15">
        <v>0.15</v>
      </c>
      <c r="K9" s="16"/>
      <c r="L9" s="16">
        <f t="shared" si="2"/>
        <v>0</v>
      </c>
    </row>
    <row r="10" spans="1:19" x14ac:dyDescent="0.3">
      <c r="A10" s="85"/>
      <c r="B10" s="19" t="s">
        <v>33</v>
      </c>
      <c r="C10" s="50" t="s">
        <v>26</v>
      </c>
      <c r="D10" s="50" t="s">
        <v>44</v>
      </c>
      <c r="E10" s="46"/>
      <c r="F10" s="15" t="s">
        <v>45</v>
      </c>
      <c r="G10" s="16"/>
      <c r="H10" s="16">
        <f t="shared" si="1"/>
        <v>0</v>
      </c>
      <c r="I10" s="15">
        <f>'Kurum-Gelir Vergisi Matrah Art.'!$E$33</f>
        <v>94000</v>
      </c>
      <c r="J10" s="15">
        <v>0.02</v>
      </c>
      <c r="K10" s="16">
        <f t="shared" ref="K10:K63" si="5">I10*J10</f>
        <v>1880</v>
      </c>
      <c r="L10" s="16">
        <f t="shared" si="2"/>
        <v>1692</v>
      </c>
    </row>
    <row r="11" spans="1:19" x14ac:dyDescent="0.3">
      <c r="A11" s="85"/>
      <c r="B11" s="19" t="s">
        <v>34</v>
      </c>
      <c r="C11" s="50" t="s">
        <v>27</v>
      </c>
      <c r="D11" s="50" t="s">
        <v>44</v>
      </c>
      <c r="E11" s="46"/>
      <c r="F11" s="15" t="s">
        <v>45</v>
      </c>
      <c r="G11" s="16"/>
      <c r="H11" s="16">
        <f t="shared" si="1"/>
        <v>0</v>
      </c>
      <c r="I11" s="15">
        <f>'Kurum-Gelir Vergisi Matrah Art.'!$E$33</f>
        <v>94000</v>
      </c>
      <c r="J11" s="15">
        <v>0.05</v>
      </c>
      <c r="K11" s="16">
        <f t="shared" si="5"/>
        <v>4700</v>
      </c>
      <c r="L11" s="16">
        <f t="shared" si="2"/>
        <v>4230</v>
      </c>
    </row>
    <row r="12" spans="1:19" x14ac:dyDescent="0.3">
      <c r="A12" s="85"/>
      <c r="B12" s="19" t="s">
        <v>35</v>
      </c>
      <c r="C12" s="50" t="s">
        <v>25</v>
      </c>
      <c r="D12" s="50" t="s">
        <v>44</v>
      </c>
      <c r="E12" s="46"/>
      <c r="F12" s="15">
        <v>0.01</v>
      </c>
      <c r="G12" s="16">
        <f t="shared" si="4"/>
        <v>0</v>
      </c>
      <c r="H12" s="16">
        <f t="shared" si="1"/>
        <v>0</v>
      </c>
      <c r="I12" s="15">
        <f>'Kurum-Gelir Vergisi Matrah Art.'!$E$33</f>
        <v>94000</v>
      </c>
      <c r="J12" s="15">
        <v>0.03</v>
      </c>
      <c r="K12" s="16">
        <f t="shared" si="5"/>
        <v>2820</v>
      </c>
      <c r="L12" s="16">
        <f t="shared" si="2"/>
        <v>2538</v>
      </c>
    </row>
    <row r="13" spans="1:19" x14ac:dyDescent="0.3">
      <c r="A13" s="85"/>
      <c r="B13" s="19" t="s">
        <v>37</v>
      </c>
      <c r="C13" s="50" t="s">
        <v>36</v>
      </c>
      <c r="D13" s="50" t="s">
        <v>44</v>
      </c>
      <c r="E13" s="46"/>
      <c r="F13" s="15">
        <v>0.06</v>
      </c>
      <c r="G13" s="16">
        <f t="shared" si="4"/>
        <v>0</v>
      </c>
      <c r="H13" s="16">
        <f t="shared" si="1"/>
        <v>0</v>
      </c>
      <c r="I13" s="15">
        <f>'Kurum-Gelir Vergisi Matrah Art.'!$H$33</f>
        <v>37600</v>
      </c>
      <c r="J13" s="15">
        <v>0.15</v>
      </c>
      <c r="K13" s="16">
        <f t="shared" si="5"/>
        <v>5640</v>
      </c>
      <c r="L13" s="16">
        <f t="shared" si="2"/>
        <v>5076</v>
      </c>
    </row>
    <row r="14" spans="1:19" x14ac:dyDescent="0.3">
      <c r="A14" s="85"/>
      <c r="B14" s="19" t="s">
        <v>38</v>
      </c>
      <c r="C14" s="50" t="s">
        <v>39</v>
      </c>
      <c r="D14" s="50" t="s">
        <v>44</v>
      </c>
      <c r="E14" s="46"/>
      <c r="F14" s="15">
        <v>0.06</v>
      </c>
      <c r="G14" s="16">
        <f t="shared" si="4"/>
        <v>0</v>
      </c>
      <c r="H14" s="16">
        <f t="shared" si="1"/>
        <v>0</v>
      </c>
      <c r="I14" s="15">
        <f>'Kurum-Gelir Vergisi Matrah Art.'!$F$4*0.8</f>
        <v>2800000</v>
      </c>
      <c r="J14" s="15">
        <v>0.15</v>
      </c>
      <c r="K14" s="16"/>
      <c r="L14" s="16">
        <f t="shared" si="2"/>
        <v>0</v>
      </c>
    </row>
    <row r="15" spans="1:19" x14ac:dyDescent="0.3">
      <c r="A15" s="85"/>
      <c r="B15" s="19" t="s">
        <v>40</v>
      </c>
      <c r="C15" s="50" t="s">
        <v>25</v>
      </c>
      <c r="D15" s="50" t="s">
        <v>44</v>
      </c>
      <c r="E15" s="46"/>
      <c r="F15" s="15">
        <v>0.01</v>
      </c>
      <c r="G15" s="16">
        <f t="shared" si="4"/>
        <v>0</v>
      </c>
      <c r="H15" s="16">
        <f t="shared" si="1"/>
        <v>0</v>
      </c>
      <c r="I15" s="15">
        <f>'Kurum-Gelir Vergisi Matrah Art.'!$E$33</f>
        <v>94000</v>
      </c>
      <c r="J15" s="15">
        <v>0.03</v>
      </c>
      <c r="K15" s="16">
        <f t="shared" si="5"/>
        <v>2820</v>
      </c>
      <c r="L15" s="16">
        <f t="shared" si="2"/>
        <v>2538</v>
      </c>
    </row>
    <row r="16" spans="1:19" x14ac:dyDescent="0.3">
      <c r="A16" s="85"/>
      <c r="B16" s="19" t="s">
        <v>41</v>
      </c>
      <c r="C16" s="50" t="s">
        <v>39</v>
      </c>
      <c r="D16" s="50" t="s">
        <v>44</v>
      </c>
      <c r="E16" s="46"/>
      <c r="F16" s="15">
        <v>0.06</v>
      </c>
      <c r="G16" s="16">
        <f t="shared" si="4"/>
        <v>0</v>
      </c>
      <c r="H16" s="16">
        <f t="shared" si="1"/>
        <v>0</v>
      </c>
      <c r="I16" s="15">
        <f>'Kurum-Gelir Vergisi Matrah Art.'!$F$4*0.8</f>
        <v>2800000</v>
      </c>
      <c r="J16" s="15">
        <v>0.15</v>
      </c>
      <c r="K16" s="16"/>
      <c r="L16" s="16">
        <f t="shared" si="2"/>
        <v>0</v>
      </c>
    </row>
    <row r="17" spans="1:12" x14ac:dyDescent="0.3">
      <c r="A17" s="84">
        <v>2019</v>
      </c>
      <c r="B17" s="36" t="s">
        <v>28</v>
      </c>
      <c r="C17" s="37" t="s">
        <v>22</v>
      </c>
      <c r="D17" s="37" t="s">
        <v>43</v>
      </c>
      <c r="E17" s="46"/>
      <c r="F17" s="40">
        <v>0.05</v>
      </c>
      <c r="G17" s="38">
        <f t="shared" si="4"/>
        <v>0</v>
      </c>
      <c r="H17" s="38">
        <f t="shared" si="1"/>
        <v>0</v>
      </c>
      <c r="I17" s="39" t="s">
        <v>50</v>
      </c>
      <c r="J17" s="39"/>
      <c r="K17" s="38"/>
      <c r="L17" s="38">
        <f t="shared" si="2"/>
        <v>0</v>
      </c>
    </row>
    <row r="18" spans="1:12" x14ac:dyDescent="0.3">
      <c r="A18" s="84"/>
      <c r="B18" s="36" t="s">
        <v>29</v>
      </c>
      <c r="C18" s="37" t="s">
        <v>24</v>
      </c>
      <c r="D18" s="37" t="s">
        <v>44</v>
      </c>
      <c r="E18" s="46"/>
      <c r="F18" s="39">
        <v>0.05</v>
      </c>
      <c r="G18" s="38">
        <f t="shared" si="4"/>
        <v>0</v>
      </c>
      <c r="H18" s="38">
        <f t="shared" si="1"/>
        <v>0</v>
      </c>
      <c r="I18" s="38">
        <f>'Kurum-Gelir Vergisi Matrah Art.'!$E$34/2</f>
        <v>49800</v>
      </c>
      <c r="J18" s="39">
        <v>0.15</v>
      </c>
      <c r="K18" s="38">
        <f t="shared" si="5"/>
        <v>7470</v>
      </c>
      <c r="L18" s="38">
        <f t="shared" si="2"/>
        <v>6723</v>
      </c>
    </row>
    <row r="19" spans="1:12" x14ac:dyDescent="0.3">
      <c r="A19" s="84"/>
      <c r="B19" s="36" t="s">
        <v>30</v>
      </c>
      <c r="C19" s="37" t="s">
        <v>25</v>
      </c>
      <c r="D19" s="37" t="s">
        <v>44</v>
      </c>
      <c r="E19" s="46"/>
      <c r="F19" s="39">
        <v>0.01</v>
      </c>
      <c r="G19" s="38">
        <f t="shared" si="4"/>
        <v>0</v>
      </c>
      <c r="H19" s="38">
        <f t="shared" si="1"/>
        <v>0</v>
      </c>
      <c r="I19" s="38">
        <f>'Kurum-Gelir Vergisi Matrah Art.'!$E$34</f>
        <v>99600</v>
      </c>
      <c r="J19" s="39">
        <v>0.03</v>
      </c>
      <c r="K19" s="38">
        <f t="shared" si="5"/>
        <v>2988</v>
      </c>
      <c r="L19" s="38">
        <f t="shared" si="2"/>
        <v>2689.2000000000003</v>
      </c>
    </row>
    <row r="20" spans="1:12" x14ac:dyDescent="0.3">
      <c r="A20" s="84"/>
      <c r="B20" s="36" t="s">
        <v>31</v>
      </c>
      <c r="C20" s="37" t="s">
        <v>49</v>
      </c>
      <c r="D20" s="37" t="s">
        <v>44</v>
      </c>
      <c r="E20" s="46"/>
      <c r="F20" s="39">
        <v>0.05</v>
      </c>
      <c r="G20" s="38">
        <f t="shared" si="4"/>
        <v>0</v>
      </c>
      <c r="H20" s="38">
        <f t="shared" si="1"/>
        <v>0</v>
      </c>
      <c r="I20" s="38">
        <f>'Kurum-Gelir Vergisi Matrah Art.'!$H$34</f>
        <v>39840</v>
      </c>
      <c r="J20" s="39">
        <v>0.15</v>
      </c>
      <c r="K20" s="38">
        <f t="shared" si="5"/>
        <v>5976</v>
      </c>
      <c r="L20" s="38">
        <f t="shared" si="2"/>
        <v>5378.4000000000005</v>
      </c>
    </row>
    <row r="21" spans="1:12" x14ac:dyDescent="0.3">
      <c r="A21" s="84"/>
      <c r="B21" s="36" t="s">
        <v>32</v>
      </c>
      <c r="C21" s="37" t="s">
        <v>39</v>
      </c>
      <c r="D21" s="37" t="s">
        <v>44</v>
      </c>
      <c r="E21" s="46"/>
      <c r="F21" s="39">
        <v>0.05</v>
      </c>
      <c r="G21" s="38">
        <f t="shared" si="4"/>
        <v>0</v>
      </c>
      <c r="H21" s="38">
        <f t="shared" si="1"/>
        <v>0</v>
      </c>
      <c r="I21" s="39">
        <f>'Kurum-Gelir Vergisi Matrah Art.'!$F$5*0.8</f>
        <v>2880000</v>
      </c>
      <c r="J21" s="39">
        <v>0.15</v>
      </c>
      <c r="K21" s="38"/>
      <c r="L21" s="38">
        <f t="shared" si="2"/>
        <v>0</v>
      </c>
    </row>
    <row r="22" spans="1:12" x14ac:dyDescent="0.3">
      <c r="A22" s="84"/>
      <c r="B22" s="36" t="s">
        <v>33</v>
      </c>
      <c r="C22" s="37" t="s">
        <v>26</v>
      </c>
      <c r="D22" s="37" t="s">
        <v>44</v>
      </c>
      <c r="E22" s="46"/>
      <c r="F22" s="39" t="s">
        <v>45</v>
      </c>
      <c r="G22" s="38"/>
      <c r="H22" s="38">
        <f t="shared" si="1"/>
        <v>0</v>
      </c>
      <c r="I22" s="38">
        <f>'Kurum-Gelir Vergisi Matrah Art.'!$E$34</f>
        <v>99600</v>
      </c>
      <c r="J22" s="39">
        <v>0.02</v>
      </c>
      <c r="K22" s="38">
        <f t="shared" si="5"/>
        <v>1992</v>
      </c>
      <c r="L22" s="38">
        <f t="shared" si="2"/>
        <v>1792.8</v>
      </c>
    </row>
    <row r="23" spans="1:12" x14ac:dyDescent="0.3">
      <c r="A23" s="84"/>
      <c r="B23" s="36" t="s">
        <v>34</v>
      </c>
      <c r="C23" s="37" t="s">
        <v>27</v>
      </c>
      <c r="D23" s="37" t="s">
        <v>44</v>
      </c>
      <c r="E23" s="46"/>
      <c r="F23" s="39" t="s">
        <v>45</v>
      </c>
      <c r="G23" s="38"/>
      <c r="H23" s="38">
        <f t="shared" si="1"/>
        <v>0</v>
      </c>
      <c r="I23" s="38">
        <f>'Kurum-Gelir Vergisi Matrah Art.'!$E$34</f>
        <v>99600</v>
      </c>
      <c r="J23" s="39">
        <v>0.05</v>
      </c>
      <c r="K23" s="38">
        <f t="shared" si="5"/>
        <v>4980</v>
      </c>
      <c r="L23" s="38">
        <f t="shared" si="2"/>
        <v>4482</v>
      </c>
    </row>
    <row r="24" spans="1:12" x14ac:dyDescent="0.3">
      <c r="A24" s="84"/>
      <c r="B24" s="36" t="s">
        <v>35</v>
      </c>
      <c r="C24" s="37" t="s">
        <v>25</v>
      </c>
      <c r="D24" s="37" t="s">
        <v>44</v>
      </c>
      <c r="E24" s="46"/>
      <c r="F24" s="39">
        <v>0.01</v>
      </c>
      <c r="G24" s="38">
        <f t="shared" si="4"/>
        <v>0</v>
      </c>
      <c r="H24" s="38">
        <f t="shared" si="1"/>
        <v>0</v>
      </c>
      <c r="I24" s="38">
        <f>'Kurum-Gelir Vergisi Matrah Art.'!$E$34</f>
        <v>99600</v>
      </c>
      <c r="J24" s="39">
        <v>0.03</v>
      </c>
      <c r="K24" s="38">
        <f t="shared" si="5"/>
        <v>2988</v>
      </c>
      <c r="L24" s="38">
        <f t="shared" si="2"/>
        <v>2689.2000000000003</v>
      </c>
    </row>
    <row r="25" spans="1:12" x14ac:dyDescent="0.3">
      <c r="A25" s="84"/>
      <c r="B25" s="36" t="s">
        <v>37</v>
      </c>
      <c r="C25" s="37" t="s">
        <v>36</v>
      </c>
      <c r="D25" s="37" t="s">
        <v>44</v>
      </c>
      <c r="E25" s="46"/>
      <c r="F25" s="39">
        <v>0.05</v>
      </c>
      <c r="G25" s="38">
        <f t="shared" si="4"/>
        <v>0</v>
      </c>
      <c r="H25" s="38">
        <f t="shared" si="1"/>
        <v>0</v>
      </c>
      <c r="I25" s="38">
        <f>'Kurum-Gelir Vergisi Matrah Art.'!$H$34</f>
        <v>39840</v>
      </c>
      <c r="J25" s="39">
        <v>0.15</v>
      </c>
      <c r="K25" s="38">
        <f t="shared" si="5"/>
        <v>5976</v>
      </c>
      <c r="L25" s="38">
        <f t="shared" si="2"/>
        <v>5378.4000000000005</v>
      </c>
    </row>
    <row r="26" spans="1:12" x14ac:dyDescent="0.3">
      <c r="A26" s="84"/>
      <c r="B26" s="36" t="s">
        <v>38</v>
      </c>
      <c r="C26" s="37" t="s">
        <v>39</v>
      </c>
      <c r="D26" s="37" t="s">
        <v>44</v>
      </c>
      <c r="E26" s="46"/>
      <c r="F26" s="39">
        <v>0.05</v>
      </c>
      <c r="G26" s="38">
        <f t="shared" si="4"/>
        <v>0</v>
      </c>
      <c r="H26" s="38">
        <f t="shared" si="1"/>
        <v>0</v>
      </c>
      <c r="I26" s="39">
        <f>'Kurum-Gelir Vergisi Matrah Art.'!$F$5*0.8</f>
        <v>2880000</v>
      </c>
      <c r="J26" s="39">
        <v>0.15</v>
      </c>
      <c r="K26" s="38"/>
      <c r="L26" s="38">
        <f t="shared" si="2"/>
        <v>0</v>
      </c>
    </row>
    <row r="27" spans="1:12" x14ac:dyDescent="0.3">
      <c r="A27" s="84"/>
      <c r="B27" s="36" t="s">
        <v>40</v>
      </c>
      <c r="C27" s="37" t="s">
        <v>25</v>
      </c>
      <c r="D27" s="37" t="s">
        <v>44</v>
      </c>
      <c r="E27" s="46"/>
      <c r="F27" s="39">
        <v>0.01</v>
      </c>
      <c r="G27" s="38">
        <f t="shared" si="4"/>
        <v>0</v>
      </c>
      <c r="H27" s="38">
        <f t="shared" si="1"/>
        <v>0</v>
      </c>
      <c r="I27" s="38">
        <f>'Kurum-Gelir Vergisi Matrah Art.'!$E$34</f>
        <v>99600</v>
      </c>
      <c r="J27" s="39">
        <v>0.03</v>
      </c>
      <c r="K27" s="38">
        <f t="shared" si="5"/>
        <v>2988</v>
      </c>
      <c r="L27" s="38">
        <f t="shared" si="2"/>
        <v>2689.2000000000003</v>
      </c>
    </row>
    <row r="28" spans="1:12" x14ac:dyDescent="0.3">
      <c r="A28" s="84"/>
      <c r="B28" s="36" t="s">
        <v>41</v>
      </c>
      <c r="C28" s="37" t="s">
        <v>39</v>
      </c>
      <c r="D28" s="37" t="s">
        <v>44</v>
      </c>
      <c r="E28" s="46"/>
      <c r="F28" s="39">
        <v>0.05</v>
      </c>
      <c r="G28" s="38">
        <f t="shared" si="4"/>
        <v>0</v>
      </c>
      <c r="H28" s="38">
        <f t="shared" si="1"/>
        <v>0</v>
      </c>
      <c r="I28" s="39">
        <f>'Kurum-Gelir Vergisi Matrah Art.'!$F$5*0.8</f>
        <v>2880000</v>
      </c>
      <c r="J28" s="39">
        <v>0.15</v>
      </c>
      <c r="K28" s="38"/>
      <c r="L28" s="38">
        <f t="shared" si="2"/>
        <v>0</v>
      </c>
    </row>
    <row r="29" spans="1:12" x14ac:dyDescent="0.3">
      <c r="A29" s="83">
        <v>2020</v>
      </c>
      <c r="B29" s="19" t="s">
        <v>28</v>
      </c>
      <c r="C29" s="50" t="s">
        <v>22</v>
      </c>
      <c r="D29" s="50" t="s">
        <v>43</v>
      </c>
      <c r="E29" s="46"/>
      <c r="F29" s="15">
        <v>0.04</v>
      </c>
      <c r="G29" s="16">
        <f t="shared" si="4"/>
        <v>0</v>
      </c>
      <c r="H29" s="16">
        <f t="shared" si="1"/>
        <v>0</v>
      </c>
      <c r="I29" s="15" t="s">
        <v>50</v>
      </c>
      <c r="J29" s="15"/>
      <c r="K29" s="16"/>
      <c r="L29" s="16">
        <f t="shared" si="2"/>
        <v>0</v>
      </c>
    </row>
    <row r="30" spans="1:12" x14ac:dyDescent="0.3">
      <c r="A30" s="83"/>
      <c r="B30" s="19" t="s">
        <v>29</v>
      </c>
      <c r="C30" s="50" t="s">
        <v>24</v>
      </c>
      <c r="D30" s="50" t="s">
        <v>44</v>
      </c>
      <c r="E30" s="46"/>
      <c r="F30" s="15">
        <v>0.04</v>
      </c>
      <c r="G30" s="16">
        <f t="shared" si="4"/>
        <v>0</v>
      </c>
      <c r="H30" s="16">
        <f t="shared" si="1"/>
        <v>0</v>
      </c>
      <c r="I30" s="16">
        <f>'Kurum-Gelir Vergisi Matrah Art.'!E35/2</f>
        <v>52900</v>
      </c>
      <c r="J30" s="15">
        <v>0.15</v>
      </c>
      <c r="K30" s="16">
        <f t="shared" si="5"/>
        <v>7935</v>
      </c>
      <c r="L30" s="16">
        <f t="shared" si="2"/>
        <v>7141.5</v>
      </c>
    </row>
    <row r="31" spans="1:12" x14ac:dyDescent="0.3">
      <c r="A31" s="83"/>
      <c r="B31" s="19" t="s">
        <v>30</v>
      </c>
      <c r="C31" s="50" t="s">
        <v>25</v>
      </c>
      <c r="D31" s="50" t="s">
        <v>44</v>
      </c>
      <c r="E31" s="46"/>
      <c r="F31" s="15">
        <v>0.01</v>
      </c>
      <c r="G31" s="16">
        <f t="shared" si="4"/>
        <v>0</v>
      </c>
      <c r="H31" s="16">
        <f t="shared" si="1"/>
        <v>0</v>
      </c>
      <c r="I31" s="16">
        <f>'Kurum-Gelir Vergisi Matrah Art.'!$E$35</f>
        <v>105800</v>
      </c>
      <c r="J31" s="15">
        <v>0.03</v>
      </c>
      <c r="K31" s="16">
        <f t="shared" si="5"/>
        <v>3174</v>
      </c>
      <c r="L31" s="16">
        <f t="shared" si="2"/>
        <v>2856.6</v>
      </c>
    </row>
    <row r="32" spans="1:12" x14ac:dyDescent="0.3">
      <c r="A32" s="83"/>
      <c r="B32" s="19" t="s">
        <v>31</v>
      </c>
      <c r="C32" s="50" t="s">
        <v>49</v>
      </c>
      <c r="D32" s="50" t="s">
        <v>44</v>
      </c>
      <c r="E32" s="46"/>
      <c r="F32" s="15">
        <v>0.04</v>
      </c>
      <c r="G32" s="16">
        <f t="shared" si="4"/>
        <v>0</v>
      </c>
      <c r="H32" s="16">
        <f t="shared" si="1"/>
        <v>0</v>
      </c>
      <c r="I32" s="16">
        <f>'Kurum-Gelir Vergisi Matrah Art.'!$H$35</f>
        <v>42320</v>
      </c>
      <c r="J32" s="15">
        <v>0.15</v>
      </c>
      <c r="K32" s="16">
        <f t="shared" si="5"/>
        <v>6348</v>
      </c>
      <c r="L32" s="16">
        <f t="shared" si="2"/>
        <v>5713.2</v>
      </c>
    </row>
    <row r="33" spans="1:12" x14ac:dyDescent="0.3">
      <c r="A33" s="83"/>
      <c r="B33" s="19" t="s">
        <v>32</v>
      </c>
      <c r="C33" s="50" t="s">
        <v>39</v>
      </c>
      <c r="D33" s="50" t="s">
        <v>44</v>
      </c>
      <c r="E33" s="46"/>
      <c r="F33" s="15">
        <v>0.04</v>
      </c>
      <c r="G33" s="16">
        <f t="shared" si="4"/>
        <v>0</v>
      </c>
      <c r="H33" s="16">
        <f t="shared" si="1"/>
        <v>0</v>
      </c>
      <c r="I33" s="15">
        <f>'Kurum-Gelir Vergisi Matrah Art.'!$F$6*0.8</f>
        <v>3000000</v>
      </c>
      <c r="J33" s="15">
        <v>0.15</v>
      </c>
      <c r="K33" s="16"/>
      <c r="L33" s="16">
        <f t="shared" si="2"/>
        <v>0</v>
      </c>
    </row>
    <row r="34" spans="1:12" x14ac:dyDescent="0.3">
      <c r="A34" s="83"/>
      <c r="B34" s="19" t="s">
        <v>33</v>
      </c>
      <c r="C34" s="50" t="s">
        <v>26</v>
      </c>
      <c r="D34" s="50" t="s">
        <v>44</v>
      </c>
      <c r="E34" s="46"/>
      <c r="F34" s="15" t="s">
        <v>45</v>
      </c>
      <c r="G34" s="16"/>
      <c r="H34" s="16">
        <f t="shared" si="1"/>
        <v>0</v>
      </c>
      <c r="I34" s="16">
        <f>'Kurum-Gelir Vergisi Matrah Art.'!$E$35</f>
        <v>105800</v>
      </c>
      <c r="J34" s="15">
        <v>0.02</v>
      </c>
      <c r="K34" s="16">
        <f t="shared" si="5"/>
        <v>2116</v>
      </c>
      <c r="L34" s="16">
        <f t="shared" si="2"/>
        <v>1904.4</v>
      </c>
    </row>
    <row r="35" spans="1:12" x14ac:dyDescent="0.3">
      <c r="A35" s="83"/>
      <c r="B35" s="19" t="s">
        <v>34</v>
      </c>
      <c r="C35" s="50" t="s">
        <v>27</v>
      </c>
      <c r="D35" s="50" t="s">
        <v>44</v>
      </c>
      <c r="E35" s="46"/>
      <c r="F35" s="15" t="s">
        <v>45</v>
      </c>
      <c r="G35" s="16"/>
      <c r="H35" s="16">
        <f t="shared" si="1"/>
        <v>0</v>
      </c>
      <c r="I35" s="16">
        <f>'Kurum-Gelir Vergisi Matrah Art.'!$E$35</f>
        <v>105800</v>
      </c>
      <c r="J35" s="15">
        <v>0.05</v>
      </c>
      <c r="K35" s="16">
        <f t="shared" si="5"/>
        <v>5290</v>
      </c>
      <c r="L35" s="16">
        <f t="shared" si="2"/>
        <v>4761</v>
      </c>
    </row>
    <row r="36" spans="1:12" x14ac:dyDescent="0.3">
      <c r="A36" s="83"/>
      <c r="B36" s="19" t="s">
        <v>35</v>
      </c>
      <c r="C36" s="50" t="s">
        <v>25</v>
      </c>
      <c r="D36" s="50" t="s">
        <v>44</v>
      </c>
      <c r="E36" s="46"/>
      <c r="F36" s="15">
        <v>0.01</v>
      </c>
      <c r="G36" s="16">
        <f t="shared" si="4"/>
        <v>0</v>
      </c>
      <c r="H36" s="16">
        <f t="shared" si="1"/>
        <v>0</v>
      </c>
      <c r="I36" s="16">
        <f>'Kurum-Gelir Vergisi Matrah Art.'!$E$35</f>
        <v>105800</v>
      </c>
      <c r="J36" s="15">
        <v>0.03</v>
      </c>
      <c r="K36" s="16">
        <f t="shared" si="5"/>
        <v>3174</v>
      </c>
      <c r="L36" s="16">
        <f t="shared" si="2"/>
        <v>2856.6</v>
      </c>
    </row>
    <row r="37" spans="1:12" x14ac:dyDescent="0.3">
      <c r="A37" s="83"/>
      <c r="B37" s="19" t="s">
        <v>37</v>
      </c>
      <c r="C37" s="50" t="s">
        <v>36</v>
      </c>
      <c r="D37" s="50" t="s">
        <v>44</v>
      </c>
      <c r="E37" s="46"/>
      <c r="F37" s="15">
        <v>0.04</v>
      </c>
      <c r="G37" s="16">
        <f t="shared" si="4"/>
        <v>0</v>
      </c>
      <c r="H37" s="16">
        <f t="shared" si="1"/>
        <v>0</v>
      </c>
      <c r="I37" s="16">
        <f>'Kurum-Gelir Vergisi Matrah Art.'!$H$35</f>
        <v>42320</v>
      </c>
      <c r="J37" s="15">
        <v>0.15</v>
      </c>
      <c r="K37" s="16">
        <f t="shared" si="5"/>
        <v>6348</v>
      </c>
      <c r="L37" s="16">
        <f t="shared" si="2"/>
        <v>5713.2</v>
      </c>
    </row>
    <row r="38" spans="1:12" x14ac:dyDescent="0.3">
      <c r="A38" s="83"/>
      <c r="B38" s="19" t="s">
        <v>38</v>
      </c>
      <c r="C38" s="50" t="s">
        <v>39</v>
      </c>
      <c r="D38" s="50" t="s">
        <v>44</v>
      </c>
      <c r="E38" s="46"/>
      <c r="F38" s="15">
        <v>0.04</v>
      </c>
      <c r="G38" s="16">
        <f t="shared" si="4"/>
        <v>0</v>
      </c>
      <c r="H38" s="16">
        <f t="shared" si="1"/>
        <v>0</v>
      </c>
      <c r="I38" s="15">
        <f>'Kurum-Gelir Vergisi Matrah Art.'!$F$6*0.8</f>
        <v>3000000</v>
      </c>
      <c r="J38" s="15">
        <v>0.15</v>
      </c>
      <c r="K38" s="16"/>
      <c r="L38" s="16">
        <f t="shared" si="2"/>
        <v>0</v>
      </c>
    </row>
    <row r="39" spans="1:12" x14ac:dyDescent="0.3">
      <c r="A39" s="83"/>
      <c r="B39" s="19" t="s">
        <v>40</v>
      </c>
      <c r="C39" s="50" t="s">
        <v>25</v>
      </c>
      <c r="D39" s="50" t="s">
        <v>44</v>
      </c>
      <c r="E39" s="46"/>
      <c r="F39" s="15">
        <v>0.01</v>
      </c>
      <c r="G39" s="16">
        <f t="shared" si="4"/>
        <v>0</v>
      </c>
      <c r="H39" s="16">
        <f t="shared" si="1"/>
        <v>0</v>
      </c>
      <c r="I39" s="16">
        <f>'Kurum-Gelir Vergisi Matrah Art.'!$E$35</f>
        <v>105800</v>
      </c>
      <c r="J39" s="15">
        <v>0.03</v>
      </c>
      <c r="K39" s="16">
        <f t="shared" si="5"/>
        <v>3174</v>
      </c>
      <c r="L39" s="16">
        <f t="shared" si="2"/>
        <v>2856.6</v>
      </c>
    </row>
    <row r="40" spans="1:12" x14ac:dyDescent="0.3">
      <c r="A40" s="83"/>
      <c r="B40" s="19" t="s">
        <v>41</v>
      </c>
      <c r="C40" s="50" t="s">
        <v>39</v>
      </c>
      <c r="D40" s="50" t="s">
        <v>44</v>
      </c>
      <c r="E40" s="46"/>
      <c r="F40" s="15">
        <v>0.04</v>
      </c>
      <c r="G40" s="16">
        <f t="shared" si="4"/>
        <v>0</v>
      </c>
      <c r="H40" s="16">
        <f t="shared" si="1"/>
        <v>0</v>
      </c>
      <c r="I40" s="15">
        <f>'Kurum-Gelir Vergisi Matrah Art.'!$F$6*0.8</f>
        <v>3000000</v>
      </c>
      <c r="J40" s="15">
        <v>0.15</v>
      </c>
      <c r="K40" s="16"/>
      <c r="L40" s="16">
        <f t="shared" si="2"/>
        <v>0</v>
      </c>
    </row>
    <row r="41" spans="1:12" x14ac:dyDescent="0.3">
      <c r="A41" s="84">
        <v>2021</v>
      </c>
      <c r="B41" s="36" t="s">
        <v>28</v>
      </c>
      <c r="C41" s="37" t="s">
        <v>22</v>
      </c>
      <c r="D41" s="37" t="s">
        <v>43</v>
      </c>
      <c r="E41" s="46"/>
      <c r="F41" s="40">
        <v>0.03</v>
      </c>
      <c r="G41" s="38">
        <f t="shared" si="4"/>
        <v>0</v>
      </c>
      <c r="H41" s="38">
        <f t="shared" si="1"/>
        <v>0</v>
      </c>
      <c r="I41" s="39" t="s">
        <v>50</v>
      </c>
      <c r="J41" s="39"/>
      <c r="K41" s="38"/>
      <c r="L41" s="38">
        <f t="shared" si="2"/>
        <v>0</v>
      </c>
    </row>
    <row r="42" spans="1:12" x14ac:dyDescent="0.3">
      <c r="A42" s="84"/>
      <c r="B42" s="36" t="s">
        <v>29</v>
      </c>
      <c r="C42" s="37" t="s">
        <v>24</v>
      </c>
      <c r="D42" s="37" t="s">
        <v>44</v>
      </c>
      <c r="E42" s="46"/>
      <c r="F42" s="39">
        <v>0.03</v>
      </c>
      <c r="G42" s="38">
        <f t="shared" si="4"/>
        <v>0</v>
      </c>
      <c r="H42" s="38">
        <f t="shared" si="1"/>
        <v>0</v>
      </c>
      <c r="I42" s="38">
        <f>'Kurum-Gelir Vergisi Matrah Art.'!E36/2</f>
        <v>56200</v>
      </c>
      <c r="J42" s="39">
        <v>0.15</v>
      </c>
      <c r="K42" s="38">
        <f t="shared" si="5"/>
        <v>8430</v>
      </c>
      <c r="L42" s="38">
        <f t="shared" si="2"/>
        <v>7587</v>
      </c>
    </row>
    <row r="43" spans="1:12" x14ac:dyDescent="0.3">
      <c r="A43" s="84"/>
      <c r="B43" s="36" t="s">
        <v>30</v>
      </c>
      <c r="C43" s="37" t="s">
        <v>25</v>
      </c>
      <c r="D43" s="37" t="s">
        <v>44</v>
      </c>
      <c r="E43" s="46"/>
      <c r="F43" s="39">
        <v>0.01</v>
      </c>
      <c r="G43" s="38">
        <f t="shared" si="4"/>
        <v>0</v>
      </c>
      <c r="H43" s="38">
        <f t="shared" si="1"/>
        <v>0</v>
      </c>
      <c r="I43" s="38">
        <f>'Kurum-Gelir Vergisi Matrah Art.'!$E$36</f>
        <v>112400</v>
      </c>
      <c r="J43" s="39">
        <v>0.03</v>
      </c>
      <c r="K43" s="38">
        <f t="shared" si="5"/>
        <v>3372</v>
      </c>
      <c r="L43" s="38">
        <f t="shared" si="2"/>
        <v>3034.8</v>
      </c>
    </row>
    <row r="44" spans="1:12" x14ac:dyDescent="0.3">
      <c r="A44" s="84"/>
      <c r="B44" s="36" t="s">
        <v>31</v>
      </c>
      <c r="C44" s="37" t="s">
        <v>49</v>
      </c>
      <c r="D44" s="37" t="s">
        <v>44</v>
      </c>
      <c r="E44" s="46"/>
      <c r="F44" s="39">
        <v>0.03</v>
      </c>
      <c r="G44" s="38">
        <f t="shared" si="4"/>
        <v>0</v>
      </c>
      <c r="H44" s="38">
        <f t="shared" si="1"/>
        <v>0</v>
      </c>
      <c r="I44" s="38">
        <f>'Kurum-Gelir Vergisi Matrah Art.'!$H$36</f>
        <v>44960</v>
      </c>
      <c r="J44" s="39">
        <v>0.15</v>
      </c>
      <c r="K44" s="38">
        <f t="shared" si="5"/>
        <v>6744</v>
      </c>
      <c r="L44" s="38">
        <f t="shared" si="2"/>
        <v>6069.6</v>
      </c>
    </row>
    <row r="45" spans="1:12" x14ac:dyDescent="0.3">
      <c r="A45" s="84"/>
      <c r="B45" s="36" t="s">
        <v>32</v>
      </c>
      <c r="C45" s="37" t="s">
        <v>39</v>
      </c>
      <c r="D45" s="37" t="s">
        <v>44</v>
      </c>
      <c r="E45" s="46"/>
      <c r="F45" s="39">
        <v>0.03</v>
      </c>
      <c r="G45" s="38">
        <f t="shared" si="4"/>
        <v>0</v>
      </c>
      <c r="H45" s="38">
        <f t="shared" si="1"/>
        <v>0</v>
      </c>
      <c r="I45" s="39">
        <f>'Kurum-Gelir Vergisi Matrah Art.'!$F$7*0.8</f>
        <v>2720000</v>
      </c>
      <c r="J45" s="39">
        <v>0.15</v>
      </c>
      <c r="K45" s="38"/>
      <c r="L45" s="38">
        <f t="shared" si="2"/>
        <v>0</v>
      </c>
    </row>
    <row r="46" spans="1:12" x14ac:dyDescent="0.3">
      <c r="A46" s="84"/>
      <c r="B46" s="36" t="s">
        <v>33</v>
      </c>
      <c r="C46" s="37" t="s">
        <v>26</v>
      </c>
      <c r="D46" s="37" t="s">
        <v>44</v>
      </c>
      <c r="E46" s="46"/>
      <c r="F46" s="39" t="s">
        <v>45</v>
      </c>
      <c r="G46" s="38"/>
      <c r="H46" s="38">
        <f t="shared" si="1"/>
        <v>0</v>
      </c>
      <c r="I46" s="38">
        <f>'Kurum-Gelir Vergisi Matrah Art.'!$E$36</f>
        <v>112400</v>
      </c>
      <c r="J46" s="39">
        <v>0.02</v>
      </c>
      <c r="K46" s="38">
        <f t="shared" si="5"/>
        <v>2248</v>
      </c>
      <c r="L46" s="38">
        <f t="shared" si="2"/>
        <v>2023.2</v>
      </c>
    </row>
    <row r="47" spans="1:12" x14ac:dyDescent="0.3">
      <c r="A47" s="84"/>
      <c r="B47" s="36" t="s">
        <v>34</v>
      </c>
      <c r="C47" s="37" t="s">
        <v>27</v>
      </c>
      <c r="D47" s="37" t="s">
        <v>44</v>
      </c>
      <c r="E47" s="46"/>
      <c r="F47" s="39" t="s">
        <v>45</v>
      </c>
      <c r="G47" s="38"/>
      <c r="H47" s="38">
        <f t="shared" si="1"/>
        <v>0</v>
      </c>
      <c r="I47" s="38">
        <f>'Kurum-Gelir Vergisi Matrah Art.'!$E$36</f>
        <v>112400</v>
      </c>
      <c r="J47" s="39">
        <v>0.05</v>
      </c>
      <c r="K47" s="38">
        <f t="shared" si="5"/>
        <v>5620</v>
      </c>
      <c r="L47" s="38">
        <f t="shared" si="2"/>
        <v>5058</v>
      </c>
    </row>
    <row r="48" spans="1:12" x14ac:dyDescent="0.3">
      <c r="A48" s="84"/>
      <c r="B48" s="36" t="s">
        <v>35</v>
      </c>
      <c r="C48" s="37" t="s">
        <v>25</v>
      </c>
      <c r="D48" s="37" t="s">
        <v>44</v>
      </c>
      <c r="E48" s="46"/>
      <c r="F48" s="39">
        <v>0.01</v>
      </c>
      <c r="G48" s="38">
        <f t="shared" si="4"/>
        <v>0</v>
      </c>
      <c r="H48" s="38">
        <f t="shared" si="1"/>
        <v>0</v>
      </c>
      <c r="I48" s="38">
        <f>'Kurum-Gelir Vergisi Matrah Art.'!$E$36</f>
        <v>112400</v>
      </c>
      <c r="J48" s="39">
        <v>0.03</v>
      </c>
      <c r="K48" s="38">
        <f t="shared" si="5"/>
        <v>3372</v>
      </c>
      <c r="L48" s="38">
        <f t="shared" si="2"/>
        <v>3034.8</v>
      </c>
    </row>
    <row r="49" spans="1:12" x14ac:dyDescent="0.3">
      <c r="A49" s="84"/>
      <c r="B49" s="36" t="s">
        <v>37</v>
      </c>
      <c r="C49" s="37" t="s">
        <v>36</v>
      </c>
      <c r="D49" s="37" t="s">
        <v>44</v>
      </c>
      <c r="E49" s="46"/>
      <c r="F49" s="39">
        <v>0.03</v>
      </c>
      <c r="G49" s="38">
        <f t="shared" si="4"/>
        <v>0</v>
      </c>
      <c r="H49" s="38">
        <f t="shared" si="1"/>
        <v>0</v>
      </c>
      <c r="I49" s="38">
        <f>'Kurum-Gelir Vergisi Matrah Art.'!$H$36</f>
        <v>44960</v>
      </c>
      <c r="J49" s="39">
        <v>0.15</v>
      </c>
      <c r="K49" s="38">
        <f t="shared" si="5"/>
        <v>6744</v>
      </c>
      <c r="L49" s="38">
        <f t="shared" si="2"/>
        <v>6069.6</v>
      </c>
    </row>
    <row r="50" spans="1:12" x14ac:dyDescent="0.3">
      <c r="A50" s="84"/>
      <c r="B50" s="36" t="s">
        <v>38</v>
      </c>
      <c r="C50" s="37" t="s">
        <v>39</v>
      </c>
      <c r="D50" s="37" t="s">
        <v>44</v>
      </c>
      <c r="E50" s="46"/>
      <c r="F50" s="39">
        <v>0.03</v>
      </c>
      <c r="G50" s="38">
        <f t="shared" si="4"/>
        <v>0</v>
      </c>
      <c r="H50" s="38">
        <f t="shared" si="1"/>
        <v>0</v>
      </c>
      <c r="I50" s="39">
        <f>'Kurum-Gelir Vergisi Matrah Art.'!$F$7*0.8</f>
        <v>2720000</v>
      </c>
      <c r="J50" s="39">
        <v>0.15</v>
      </c>
      <c r="K50" s="38"/>
      <c r="L50" s="38">
        <f t="shared" si="2"/>
        <v>0</v>
      </c>
    </row>
    <row r="51" spans="1:12" x14ac:dyDescent="0.3">
      <c r="A51" s="84"/>
      <c r="B51" s="36" t="s">
        <v>40</v>
      </c>
      <c r="C51" s="37" t="s">
        <v>25</v>
      </c>
      <c r="D51" s="37" t="s">
        <v>44</v>
      </c>
      <c r="E51" s="46"/>
      <c r="F51" s="39">
        <v>0.01</v>
      </c>
      <c r="G51" s="38">
        <f t="shared" si="4"/>
        <v>0</v>
      </c>
      <c r="H51" s="38">
        <f t="shared" si="1"/>
        <v>0</v>
      </c>
      <c r="I51" s="38">
        <f>'Kurum-Gelir Vergisi Matrah Art.'!$E$36</f>
        <v>112400</v>
      </c>
      <c r="J51" s="39">
        <v>0.03</v>
      </c>
      <c r="K51" s="38">
        <f t="shared" si="5"/>
        <v>3372</v>
      </c>
      <c r="L51" s="38">
        <f t="shared" si="2"/>
        <v>3034.8</v>
      </c>
    </row>
    <row r="52" spans="1:12" x14ac:dyDescent="0.3">
      <c r="A52" s="84"/>
      <c r="B52" s="36" t="s">
        <v>41</v>
      </c>
      <c r="C52" s="37" t="s">
        <v>39</v>
      </c>
      <c r="D52" s="37" t="s">
        <v>44</v>
      </c>
      <c r="E52" s="46"/>
      <c r="F52" s="39">
        <v>0.03</v>
      </c>
      <c r="G52" s="38">
        <f t="shared" si="4"/>
        <v>0</v>
      </c>
      <c r="H52" s="38">
        <f t="shared" si="1"/>
        <v>0</v>
      </c>
      <c r="I52" s="39">
        <f>'Kurum-Gelir Vergisi Matrah Art.'!$F$7*0.8</f>
        <v>2720000</v>
      </c>
      <c r="J52" s="39">
        <v>0.15</v>
      </c>
      <c r="K52" s="38"/>
      <c r="L52" s="38">
        <f t="shared" si="2"/>
        <v>0</v>
      </c>
    </row>
    <row r="53" spans="1:12" x14ac:dyDescent="0.3">
      <c r="A53" s="83">
        <v>2022</v>
      </c>
      <c r="B53" s="19" t="s">
        <v>28</v>
      </c>
      <c r="C53" s="50" t="s">
        <v>22</v>
      </c>
      <c r="D53" s="50" t="s">
        <v>43</v>
      </c>
      <c r="E53" s="46"/>
      <c r="F53" s="15">
        <v>0.02</v>
      </c>
      <c r="G53" s="16">
        <f t="shared" ref="G53:G64" si="6">E53*F53</f>
        <v>0</v>
      </c>
      <c r="H53" s="16">
        <f t="shared" si="1"/>
        <v>0</v>
      </c>
      <c r="I53" s="15" t="s">
        <v>50</v>
      </c>
      <c r="J53" s="15"/>
      <c r="K53" s="16"/>
      <c r="L53" s="16">
        <f t="shared" si="2"/>
        <v>0</v>
      </c>
    </row>
    <row r="54" spans="1:12" x14ac:dyDescent="0.3">
      <c r="A54" s="83"/>
      <c r="B54" s="19" t="s">
        <v>29</v>
      </c>
      <c r="C54" s="50" t="s">
        <v>24</v>
      </c>
      <c r="D54" s="50" t="s">
        <v>44</v>
      </c>
      <c r="E54" s="46"/>
      <c r="F54" s="15">
        <v>0.02</v>
      </c>
      <c r="G54" s="16">
        <f t="shared" si="6"/>
        <v>0</v>
      </c>
      <c r="H54" s="16">
        <f t="shared" si="1"/>
        <v>0</v>
      </c>
      <c r="I54" s="16">
        <f>'Kurum-Gelir Vergisi Matrah Art.'!E37/2</f>
        <v>100000</v>
      </c>
      <c r="J54" s="15">
        <v>0.15</v>
      </c>
      <c r="K54" s="16">
        <f t="shared" si="5"/>
        <v>15000</v>
      </c>
      <c r="L54" s="16">
        <f t="shared" si="2"/>
        <v>13500</v>
      </c>
    </row>
    <row r="55" spans="1:12" x14ac:dyDescent="0.3">
      <c r="A55" s="83"/>
      <c r="B55" s="19" t="s">
        <v>30</v>
      </c>
      <c r="C55" s="50" t="s">
        <v>25</v>
      </c>
      <c r="D55" s="50" t="s">
        <v>44</v>
      </c>
      <c r="E55" s="46"/>
      <c r="F55" s="15">
        <v>0.01</v>
      </c>
      <c r="G55" s="16">
        <f t="shared" si="6"/>
        <v>0</v>
      </c>
      <c r="H55" s="16">
        <f t="shared" si="1"/>
        <v>0</v>
      </c>
      <c r="I55" s="16">
        <f>'Kurum-Gelir Vergisi Matrah Art.'!$E$37</f>
        <v>200000</v>
      </c>
      <c r="J55" s="15">
        <v>0.03</v>
      </c>
      <c r="K55" s="16">
        <f t="shared" si="5"/>
        <v>6000</v>
      </c>
      <c r="L55" s="16">
        <f t="shared" si="2"/>
        <v>5400</v>
      </c>
    </row>
    <row r="56" spans="1:12" x14ac:dyDescent="0.3">
      <c r="A56" s="83"/>
      <c r="B56" s="19" t="s">
        <v>31</v>
      </c>
      <c r="C56" s="50" t="s">
        <v>49</v>
      </c>
      <c r="D56" s="50" t="s">
        <v>44</v>
      </c>
      <c r="E56" s="46"/>
      <c r="F56" s="15">
        <v>0.02</v>
      </c>
      <c r="G56" s="16">
        <f t="shared" si="6"/>
        <v>0</v>
      </c>
      <c r="H56" s="16">
        <f t="shared" si="1"/>
        <v>0</v>
      </c>
      <c r="I56" s="16">
        <f>'Kurum-Gelir Vergisi Matrah Art.'!$H$37</f>
        <v>80000</v>
      </c>
      <c r="J56" s="15">
        <v>0.15</v>
      </c>
      <c r="K56" s="16">
        <f t="shared" si="5"/>
        <v>12000</v>
      </c>
      <c r="L56" s="16">
        <f t="shared" si="2"/>
        <v>10800</v>
      </c>
    </row>
    <row r="57" spans="1:12" x14ac:dyDescent="0.3">
      <c r="A57" s="83"/>
      <c r="B57" s="19" t="s">
        <v>32</v>
      </c>
      <c r="C57" s="50" t="s">
        <v>39</v>
      </c>
      <c r="D57" s="50" t="s">
        <v>44</v>
      </c>
      <c r="E57" s="46"/>
      <c r="F57" s="15">
        <v>0.02</v>
      </c>
      <c r="G57" s="16">
        <f t="shared" si="6"/>
        <v>0</v>
      </c>
      <c r="H57" s="16">
        <f t="shared" si="1"/>
        <v>0</v>
      </c>
      <c r="I57" s="15">
        <f>'Kurum-Gelir Vergisi Matrah Art.'!$F$8*0.8</f>
        <v>7579620</v>
      </c>
      <c r="J57" s="15">
        <v>0.15</v>
      </c>
      <c r="K57" s="16"/>
      <c r="L57" s="16">
        <f t="shared" si="2"/>
        <v>0</v>
      </c>
    </row>
    <row r="58" spans="1:12" x14ac:dyDescent="0.3">
      <c r="A58" s="83"/>
      <c r="B58" s="19" t="s">
        <v>33</v>
      </c>
      <c r="C58" s="50" t="s">
        <v>26</v>
      </c>
      <c r="D58" s="50" t="s">
        <v>44</v>
      </c>
      <c r="E58" s="46"/>
      <c r="F58" s="15" t="s">
        <v>45</v>
      </c>
      <c r="G58" s="16"/>
      <c r="H58" s="16">
        <f t="shared" si="1"/>
        <v>0</v>
      </c>
      <c r="I58" s="16">
        <f>'Kurum-Gelir Vergisi Matrah Art.'!$E$37</f>
        <v>200000</v>
      </c>
      <c r="J58" s="15">
        <v>0.02</v>
      </c>
      <c r="K58" s="16">
        <f t="shared" si="5"/>
        <v>4000</v>
      </c>
      <c r="L58" s="16">
        <f t="shared" si="2"/>
        <v>3600</v>
      </c>
    </row>
    <row r="59" spans="1:12" x14ac:dyDescent="0.3">
      <c r="A59" s="83"/>
      <c r="B59" s="19" t="s">
        <v>34</v>
      </c>
      <c r="C59" s="50" t="s">
        <v>27</v>
      </c>
      <c r="D59" s="50" t="s">
        <v>44</v>
      </c>
      <c r="E59" s="46"/>
      <c r="F59" s="15" t="s">
        <v>45</v>
      </c>
      <c r="G59" s="16"/>
      <c r="H59" s="16">
        <f t="shared" si="1"/>
        <v>0</v>
      </c>
      <c r="I59" s="16">
        <f>'Kurum-Gelir Vergisi Matrah Art.'!$E$37</f>
        <v>200000</v>
      </c>
      <c r="J59" s="15">
        <v>0.05</v>
      </c>
      <c r="K59" s="16">
        <f t="shared" si="5"/>
        <v>10000</v>
      </c>
      <c r="L59" s="16">
        <f t="shared" si="2"/>
        <v>9000</v>
      </c>
    </row>
    <row r="60" spans="1:12" x14ac:dyDescent="0.3">
      <c r="A60" s="83"/>
      <c r="B60" s="19" t="s">
        <v>35</v>
      </c>
      <c r="C60" s="50" t="s">
        <v>25</v>
      </c>
      <c r="D60" s="50" t="s">
        <v>44</v>
      </c>
      <c r="E60" s="46"/>
      <c r="F60" s="15">
        <v>0.01</v>
      </c>
      <c r="G60" s="16">
        <f t="shared" si="6"/>
        <v>0</v>
      </c>
      <c r="H60" s="16">
        <f t="shared" si="1"/>
        <v>0</v>
      </c>
      <c r="I60" s="16">
        <f>'Kurum-Gelir Vergisi Matrah Art.'!$E$37</f>
        <v>200000</v>
      </c>
      <c r="J60" s="15">
        <v>0.03</v>
      </c>
      <c r="K60" s="16">
        <f t="shared" si="5"/>
        <v>6000</v>
      </c>
      <c r="L60" s="16">
        <f t="shared" si="2"/>
        <v>5400</v>
      </c>
    </row>
    <row r="61" spans="1:12" x14ac:dyDescent="0.3">
      <c r="A61" s="83"/>
      <c r="B61" s="19" t="s">
        <v>37</v>
      </c>
      <c r="C61" s="50" t="s">
        <v>36</v>
      </c>
      <c r="D61" s="50" t="s">
        <v>44</v>
      </c>
      <c r="E61" s="46"/>
      <c r="F61" s="15">
        <v>0.02</v>
      </c>
      <c r="G61" s="16">
        <f t="shared" si="6"/>
        <v>0</v>
      </c>
      <c r="H61" s="16">
        <f t="shared" si="1"/>
        <v>0</v>
      </c>
      <c r="I61" s="16">
        <f>'Kurum-Gelir Vergisi Matrah Art.'!$H$37</f>
        <v>80000</v>
      </c>
      <c r="J61" s="15">
        <v>0.15</v>
      </c>
      <c r="K61" s="16">
        <f t="shared" si="5"/>
        <v>12000</v>
      </c>
      <c r="L61" s="16">
        <f t="shared" si="2"/>
        <v>10800</v>
      </c>
    </row>
    <row r="62" spans="1:12" x14ac:dyDescent="0.3">
      <c r="A62" s="83"/>
      <c r="B62" s="19" t="s">
        <v>38</v>
      </c>
      <c r="C62" s="50" t="s">
        <v>39</v>
      </c>
      <c r="D62" s="50" t="s">
        <v>44</v>
      </c>
      <c r="E62" s="46"/>
      <c r="F62" s="15">
        <v>0.02</v>
      </c>
      <c r="G62" s="16">
        <f t="shared" si="6"/>
        <v>0</v>
      </c>
      <c r="H62" s="16">
        <f t="shared" si="1"/>
        <v>0</v>
      </c>
      <c r="I62" s="15">
        <f>'Kurum-Gelir Vergisi Matrah Art.'!$F$8*0.8</f>
        <v>7579620</v>
      </c>
      <c r="J62" s="15">
        <v>0.15</v>
      </c>
      <c r="K62" s="16"/>
      <c r="L62" s="16">
        <f t="shared" si="2"/>
        <v>0</v>
      </c>
    </row>
    <row r="63" spans="1:12" x14ac:dyDescent="0.3">
      <c r="A63" s="83"/>
      <c r="B63" s="19" t="s">
        <v>40</v>
      </c>
      <c r="C63" s="50" t="s">
        <v>25</v>
      </c>
      <c r="D63" s="50" t="s">
        <v>44</v>
      </c>
      <c r="E63" s="46"/>
      <c r="F63" s="15">
        <v>0.01</v>
      </c>
      <c r="G63" s="16">
        <f t="shared" si="6"/>
        <v>0</v>
      </c>
      <c r="H63" s="16">
        <f t="shared" si="1"/>
        <v>0</v>
      </c>
      <c r="I63" s="16">
        <f>'Kurum-Gelir Vergisi Matrah Art.'!$E$37</f>
        <v>200000</v>
      </c>
      <c r="J63" s="15">
        <v>0.03</v>
      </c>
      <c r="K63" s="16">
        <f t="shared" si="5"/>
        <v>6000</v>
      </c>
      <c r="L63" s="16">
        <f t="shared" si="2"/>
        <v>5400</v>
      </c>
    </row>
    <row r="64" spans="1:12" x14ac:dyDescent="0.3">
      <c r="A64" s="83"/>
      <c r="B64" s="19" t="s">
        <v>41</v>
      </c>
      <c r="C64" s="50" t="s">
        <v>39</v>
      </c>
      <c r="D64" s="50" t="s">
        <v>44</v>
      </c>
      <c r="E64" s="46"/>
      <c r="F64" s="15">
        <v>0.02</v>
      </c>
      <c r="G64" s="16">
        <f t="shared" si="6"/>
        <v>0</v>
      </c>
      <c r="H64" s="16">
        <f t="shared" si="1"/>
        <v>0</v>
      </c>
      <c r="I64" s="15">
        <f>'Kurum-Gelir Vergisi Matrah Art.'!$F$8*0.8</f>
        <v>7579620</v>
      </c>
      <c r="J64" s="15">
        <v>0.15</v>
      </c>
      <c r="K64" s="16"/>
      <c r="L64" s="16">
        <f t="shared" si="2"/>
        <v>0</v>
      </c>
    </row>
    <row r="65" spans="1:12" x14ac:dyDescent="0.3">
      <c r="A65" s="17"/>
      <c r="B65" s="17"/>
      <c r="C65" s="54"/>
      <c r="D65" s="54"/>
      <c r="E65" s="17"/>
      <c r="F65" s="13"/>
      <c r="G65" s="13">
        <f>SUM(G5:G53)</f>
        <v>0</v>
      </c>
      <c r="H65" s="13">
        <f>SUM(H5:H53)</f>
        <v>0</v>
      </c>
      <c r="I65" s="13">
        <f>SUM(I5:I53)</f>
        <v>36794340</v>
      </c>
      <c r="J65" s="13">
        <f>SUM(J5:J53)</f>
        <v>4.2399999999999984</v>
      </c>
      <c r="K65" s="13"/>
      <c r="L65" s="13">
        <f>SUM(L5:L53)</f>
        <v>131570.1</v>
      </c>
    </row>
    <row r="70" spans="1:12" x14ac:dyDescent="0.3">
      <c r="A70" t="s">
        <v>52</v>
      </c>
    </row>
    <row r="71" spans="1:12" x14ac:dyDescent="0.3">
      <c r="A71" t="s">
        <v>53</v>
      </c>
    </row>
    <row r="92" spans="1:1" x14ac:dyDescent="0.3">
      <c r="A92" t="s">
        <v>33</v>
      </c>
    </row>
    <row r="93" spans="1:1" x14ac:dyDescent="0.3">
      <c r="A93" s="21" t="s">
        <v>51</v>
      </c>
    </row>
  </sheetData>
  <mergeCells count="10">
    <mergeCell ref="A3:D3"/>
    <mergeCell ref="I3:L3"/>
    <mergeCell ref="A2:L2"/>
    <mergeCell ref="N4:S4"/>
    <mergeCell ref="P5:Q5"/>
    <mergeCell ref="A53:A64"/>
    <mergeCell ref="A41:A52"/>
    <mergeCell ref="A29:A40"/>
    <mergeCell ref="A17:A28"/>
    <mergeCell ref="A5:A1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43"/>
  <sheetViews>
    <sheetView workbookViewId="0">
      <pane ySplit="1" topLeftCell="A2" activePane="bottomLeft" state="frozen"/>
      <selection pane="bottomLeft" activeCell="B2" sqref="B2:H2"/>
    </sheetView>
  </sheetViews>
  <sheetFormatPr defaultRowHeight="13.8" x14ac:dyDescent="0.25"/>
  <cols>
    <col min="1" max="1" width="2.5546875" style="90" customWidth="1"/>
    <col min="2" max="2" width="40.77734375" style="90" customWidth="1"/>
    <col min="3" max="3" width="14.33203125" style="90" bestFit="1" customWidth="1"/>
    <col min="4" max="4" width="16.88671875" style="90" bestFit="1" customWidth="1"/>
    <col min="5" max="5" width="14.109375" style="90" bestFit="1" customWidth="1"/>
    <col min="6" max="6" width="16.77734375" style="90" bestFit="1" customWidth="1"/>
    <col min="7" max="7" width="13.5546875" style="90" bestFit="1" customWidth="1"/>
    <col min="8" max="8" width="16.5546875" style="90" bestFit="1" customWidth="1"/>
    <col min="9" max="9" width="9.44140625" style="90" customWidth="1"/>
    <col min="10" max="10" width="11.5546875" style="90" bestFit="1" customWidth="1"/>
    <col min="11" max="11" width="10.6640625" style="90" bestFit="1" customWidth="1"/>
    <col min="12" max="12" width="10.5546875" style="90" bestFit="1" customWidth="1"/>
    <col min="13" max="13" width="23.5546875" style="90" customWidth="1"/>
    <col min="14" max="14" width="18.5546875" style="90" customWidth="1"/>
    <col min="15" max="15" width="13.88671875" style="90" bestFit="1" customWidth="1"/>
    <col min="16" max="16" width="11.21875" style="90" bestFit="1" customWidth="1"/>
    <col min="17" max="18" width="10.21875" style="90" bestFit="1" customWidth="1"/>
    <col min="19" max="16384" width="8.88671875" style="90"/>
  </cols>
  <sheetData>
    <row r="1" spans="1:18" ht="70.05" customHeight="1" x14ac:dyDescent="0.25">
      <c r="A1" s="89"/>
      <c r="B1" s="89"/>
      <c r="C1" s="89"/>
      <c r="D1" s="89"/>
      <c r="E1" s="89"/>
      <c r="F1" s="89"/>
      <c r="G1" s="89"/>
      <c r="H1" s="89"/>
      <c r="I1" s="89"/>
      <c r="J1" s="89"/>
      <c r="K1" s="89"/>
      <c r="L1" s="89"/>
      <c r="M1" s="89"/>
      <c r="N1" s="89"/>
      <c r="O1" s="89"/>
    </row>
    <row r="2" spans="1:18" ht="25.05" customHeight="1" x14ac:dyDescent="0.25">
      <c r="B2" s="99" t="s">
        <v>74</v>
      </c>
      <c r="C2" s="99"/>
      <c r="D2" s="99"/>
      <c r="E2" s="99"/>
      <c r="F2" s="99"/>
      <c r="G2" s="99"/>
      <c r="H2" s="99"/>
      <c r="J2" s="1"/>
      <c r="K2" s="1"/>
      <c r="L2" s="1"/>
      <c r="M2" s="1"/>
      <c r="N2" s="1"/>
      <c r="O2" s="1"/>
      <c r="P2" s="1"/>
      <c r="Q2" s="1"/>
      <c r="R2" s="1"/>
    </row>
    <row r="3" spans="1:18" ht="19.95" customHeight="1" x14ac:dyDescent="0.25">
      <c r="B3" s="121" t="s">
        <v>73</v>
      </c>
      <c r="C3" s="122">
        <v>2018</v>
      </c>
      <c r="D3" s="122">
        <v>2019</v>
      </c>
      <c r="E3" s="122">
        <v>2020</v>
      </c>
      <c r="F3" s="122">
        <v>2021</v>
      </c>
      <c r="G3" s="122">
        <v>2022</v>
      </c>
      <c r="H3" s="123" t="s">
        <v>68</v>
      </c>
      <c r="J3" s="102" t="s">
        <v>10</v>
      </c>
      <c r="K3" s="103"/>
      <c r="L3" s="103"/>
      <c r="M3" s="103"/>
      <c r="N3" s="103"/>
      <c r="O3" s="104"/>
      <c r="P3" s="1"/>
      <c r="Q3" s="1"/>
      <c r="R3" s="1"/>
    </row>
    <row r="4" spans="1:18" ht="19.95" customHeight="1" x14ac:dyDescent="0.25">
      <c r="B4" s="24" t="s">
        <v>55</v>
      </c>
      <c r="C4" s="47">
        <v>50000</v>
      </c>
      <c r="D4" s="47">
        <v>5000000</v>
      </c>
      <c r="E4" s="47">
        <v>50000</v>
      </c>
      <c r="F4" s="47">
        <v>5000000</v>
      </c>
      <c r="G4" s="47">
        <v>40000</v>
      </c>
      <c r="H4" s="23">
        <f>SUM(C4:G4)</f>
        <v>10140000</v>
      </c>
      <c r="J4" s="113">
        <v>689</v>
      </c>
      <c r="K4" s="114"/>
      <c r="L4" s="71" t="s">
        <v>9</v>
      </c>
      <c r="M4" s="71"/>
      <c r="N4" s="7">
        <f>H21</f>
        <v>3502600</v>
      </c>
      <c r="O4" s="100"/>
      <c r="P4" s="1"/>
      <c r="Q4" s="1"/>
      <c r="R4" s="1"/>
    </row>
    <row r="5" spans="1:18" ht="19.95" customHeight="1" x14ac:dyDescent="0.25">
      <c r="B5" s="24" t="s">
        <v>56</v>
      </c>
      <c r="C5" s="47">
        <v>50000</v>
      </c>
      <c r="D5" s="47">
        <v>5000000</v>
      </c>
      <c r="E5" s="47">
        <v>50000</v>
      </c>
      <c r="F5" s="47">
        <v>0</v>
      </c>
      <c r="G5" s="47">
        <v>40000</v>
      </c>
      <c r="H5" s="23">
        <f t="shared" ref="H5:H21" si="0">SUM(C5:G5)</f>
        <v>5140000</v>
      </c>
      <c r="J5" s="115"/>
      <c r="K5" s="116">
        <v>360</v>
      </c>
      <c r="L5" s="9"/>
      <c r="M5" s="9" t="s">
        <v>8</v>
      </c>
      <c r="N5" s="10"/>
      <c r="O5" s="101">
        <f>N4</f>
        <v>3502600</v>
      </c>
      <c r="P5" s="1"/>
      <c r="Q5" s="1"/>
      <c r="R5" s="1"/>
    </row>
    <row r="6" spans="1:18" ht="19.95" customHeight="1" x14ac:dyDescent="0.25">
      <c r="B6" s="24" t="s">
        <v>57</v>
      </c>
      <c r="C6" s="47">
        <v>50000</v>
      </c>
      <c r="D6" s="47">
        <v>5000000</v>
      </c>
      <c r="E6" s="47">
        <v>50000</v>
      </c>
      <c r="F6" s="47">
        <v>5000000</v>
      </c>
      <c r="G6" s="47">
        <v>40000</v>
      </c>
      <c r="H6" s="23">
        <f t="shared" si="0"/>
        <v>10140000</v>
      </c>
      <c r="J6" s="1"/>
      <c r="K6" s="1"/>
      <c r="L6" s="1"/>
      <c r="M6" s="1"/>
      <c r="N6" s="1"/>
      <c r="O6" s="1"/>
      <c r="P6" s="1"/>
      <c r="Q6" s="1"/>
      <c r="R6" s="1"/>
    </row>
    <row r="7" spans="1:18" ht="19.95" customHeight="1" x14ac:dyDescent="0.25">
      <c r="B7" s="24" t="s">
        <v>58</v>
      </c>
      <c r="C7" s="47">
        <v>50000</v>
      </c>
      <c r="D7" s="47">
        <v>5000000</v>
      </c>
      <c r="E7" s="47">
        <v>50000</v>
      </c>
      <c r="F7" s="47">
        <v>5000000</v>
      </c>
      <c r="G7" s="47">
        <v>40000</v>
      </c>
      <c r="H7" s="23">
        <f t="shared" si="0"/>
        <v>10140000</v>
      </c>
      <c r="J7" s="1"/>
      <c r="K7" s="1"/>
      <c r="L7" s="1"/>
      <c r="M7" s="1"/>
      <c r="N7" s="1"/>
      <c r="O7" s="1"/>
      <c r="P7" s="1"/>
      <c r="Q7" s="1"/>
      <c r="R7" s="1"/>
    </row>
    <row r="8" spans="1:18" ht="19.95" customHeight="1" x14ac:dyDescent="0.25">
      <c r="B8" s="24" t="s">
        <v>59</v>
      </c>
      <c r="C8" s="47">
        <v>50000</v>
      </c>
      <c r="D8" s="47">
        <v>5000000</v>
      </c>
      <c r="E8" s="47">
        <v>50000</v>
      </c>
      <c r="F8" s="47">
        <v>5000000</v>
      </c>
      <c r="G8" s="47">
        <v>40000</v>
      </c>
      <c r="H8" s="23">
        <f t="shared" si="0"/>
        <v>10140000</v>
      </c>
    </row>
    <row r="9" spans="1:18" ht="19.95" customHeight="1" x14ac:dyDescent="0.25">
      <c r="B9" s="24" t="s">
        <v>60</v>
      </c>
      <c r="C9" s="47">
        <v>50000</v>
      </c>
      <c r="D9" s="47">
        <v>5000000</v>
      </c>
      <c r="E9" s="47">
        <v>0</v>
      </c>
      <c r="F9" s="47">
        <v>5000000</v>
      </c>
      <c r="G9" s="47">
        <v>40000</v>
      </c>
      <c r="H9" s="23">
        <f t="shared" si="0"/>
        <v>10090000</v>
      </c>
    </row>
    <row r="10" spans="1:18" ht="19.95" customHeight="1" x14ac:dyDescent="0.25">
      <c r="B10" s="24" t="s">
        <v>61</v>
      </c>
      <c r="C10" s="47">
        <v>50000</v>
      </c>
      <c r="D10" s="47">
        <v>5000000</v>
      </c>
      <c r="E10" s="47">
        <v>50000</v>
      </c>
      <c r="F10" s="47">
        <v>0</v>
      </c>
      <c r="G10" s="47">
        <v>40000</v>
      </c>
      <c r="H10" s="23">
        <f t="shared" si="0"/>
        <v>5140000</v>
      </c>
    </row>
    <row r="11" spans="1:18" ht="19.95" customHeight="1" x14ac:dyDescent="0.25">
      <c r="B11" s="24" t="s">
        <v>62</v>
      </c>
      <c r="C11" s="47">
        <v>50000</v>
      </c>
      <c r="D11" s="47">
        <v>5000000</v>
      </c>
      <c r="E11" s="47">
        <v>0</v>
      </c>
      <c r="F11" s="47">
        <v>5000000</v>
      </c>
      <c r="G11" s="47">
        <v>40000</v>
      </c>
      <c r="H11" s="23">
        <f t="shared" si="0"/>
        <v>10090000</v>
      </c>
    </row>
    <row r="12" spans="1:18" ht="19.95" customHeight="1" x14ac:dyDescent="0.25">
      <c r="B12" s="24" t="s">
        <v>63</v>
      </c>
      <c r="C12" s="47">
        <v>50000</v>
      </c>
      <c r="D12" s="47">
        <v>5000000</v>
      </c>
      <c r="E12" s="47">
        <v>50000</v>
      </c>
      <c r="F12" s="47">
        <v>5000000</v>
      </c>
      <c r="G12" s="47">
        <v>40000</v>
      </c>
      <c r="H12" s="23">
        <f t="shared" si="0"/>
        <v>10140000</v>
      </c>
    </row>
    <row r="13" spans="1:18" ht="19.95" customHeight="1" x14ac:dyDescent="0.25">
      <c r="B13" s="24" t="s">
        <v>64</v>
      </c>
      <c r="C13" s="47">
        <v>50000</v>
      </c>
      <c r="D13" s="47">
        <v>5000000</v>
      </c>
      <c r="E13" s="47">
        <v>50000</v>
      </c>
      <c r="F13" s="47">
        <v>5000000</v>
      </c>
      <c r="G13" s="47">
        <v>40000</v>
      </c>
      <c r="H13" s="23">
        <f t="shared" si="0"/>
        <v>10140000</v>
      </c>
    </row>
    <row r="14" spans="1:18" ht="19.95" customHeight="1" x14ac:dyDescent="0.25">
      <c r="B14" s="24" t="s">
        <v>65</v>
      </c>
      <c r="C14" s="47">
        <v>50000</v>
      </c>
      <c r="D14" s="47">
        <v>5000000</v>
      </c>
      <c r="E14" s="47">
        <v>50000</v>
      </c>
      <c r="F14" s="47">
        <v>5000000</v>
      </c>
      <c r="G14" s="47">
        <v>40000</v>
      </c>
      <c r="H14" s="23">
        <f t="shared" si="0"/>
        <v>10140000</v>
      </c>
    </row>
    <row r="15" spans="1:18" ht="19.95" customHeight="1" x14ac:dyDescent="0.25">
      <c r="B15" s="24" t="s">
        <v>66</v>
      </c>
      <c r="C15" s="47">
        <v>50000</v>
      </c>
      <c r="D15" s="47">
        <v>5000000</v>
      </c>
      <c r="E15" s="47">
        <v>50000</v>
      </c>
      <c r="F15" s="47">
        <v>5000000</v>
      </c>
      <c r="G15" s="47">
        <v>40000</v>
      </c>
      <c r="H15" s="23">
        <f t="shared" si="0"/>
        <v>10140000</v>
      </c>
    </row>
    <row r="16" spans="1:18" ht="19.95" customHeight="1" x14ac:dyDescent="0.25">
      <c r="B16" s="96" t="s">
        <v>67</v>
      </c>
      <c r="C16" s="69">
        <f>SUM(C4:C15)</f>
        <v>600000</v>
      </c>
      <c r="D16" s="69">
        <f t="shared" ref="D16:G16" si="1">SUM(D4:D15)</f>
        <v>60000000</v>
      </c>
      <c r="E16" s="69">
        <f t="shared" si="1"/>
        <v>500000</v>
      </c>
      <c r="F16" s="69">
        <f t="shared" si="1"/>
        <v>50000000</v>
      </c>
      <c r="G16" s="69">
        <f t="shared" si="1"/>
        <v>480000</v>
      </c>
      <c r="H16" s="70">
        <f t="shared" si="0"/>
        <v>111580000</v>
      </c>
    </row>
    <row r="17" spans="2:10" ht="19.95" customHeight="1" x14ac:dyDescent="0.25">
      <c r="B17" s="64" t="s">
        <v>72</v>
      </c>
      <c r="C17" s="65">
        <v>0.03</v>
      </c>
      <c r="D17" s="65">
        <v>0.03</v>
      </c>
      <c r="E17" s="65">
        <v>2.5000000000000001E-2</v>
      </c>
      <c r="F17" s="65">
        <v>0.02</v>
      </c>
      <c r="G17" s="65">
        <v>0.02</v>
      </c>
      <c r="H17" s="66"/>
    </row>
    <row r="18" spans="2:10" ht="19.95" customHeight="1" x14ac:dyDescent="0.25">
      <c r="B18" s="64" t="s">
        <v>71</v>
      </c>
      <c r="C18" s="67">
        <f>C16*C17</f>
        <v>18000</v>
      </c>
      <c r="D18" s="67">
        <f t="shared" ref="D18:F18" si="2">D16*D17</f>
        <v>1800000</v>
      </c>
      <c r="E18" s="67">
        <f t="shared" si="2"/>
        <v>12500</v>
      </c>
      <c r="F18" s="67">
        <f t="shared" si="2"/>
        <v>1000000</v>
      </c>
      <c r="G18" s="67">
        <f>G16*G17</f>
        <v>9600</v>
      </c>
      <c r="H18" s="68">
        <f t="shared" si="0"/>
        <v>2840100</v>
      </c>
    </row>
    <row r="19" spans="2:10" ht="19.95" customHeight="1" x14ac:dyDescent="0.25">
      <c r="B19" s="61" t="s">
        <v>69</v>
      </c>
      <c r="C19" s="62">
        <f>'Kurum-Gelir Vergisi Matrah Art.'!F4</f>
        <v>3500000</v>
      </c>
      <c r="D19" s="62">
        <f>'Kurum-Gelir Vergisi Matrah Art.'!F5</f>
        <v>3600000</v>
      </c>
      <c r="E19" s="62">
        <f>'Kurum-Gelir Vergisi Matrah Art.'!F6</f>
        <v>3750000</v>
      </c>
      <c r="F19" s="62">
        <f>'Kurum-Gelir Vergisi Matrah Art.'!F7</f>
        <v>3400000</v>
      </c>
      <c r="G19" s="62">
        <f>'Kurum-Gelir Vergisi Matrah Art.'!F8</f>
        <v>9474525</v>
      </c>
      <c r="H19" s="63">
        <f t="shared" si="0"/>
        <v>23724525</v>
      </c>
    </row>
    <row r="20" spans="2:10" ht="19.95" customHeight="1" x14ac:dyDescent="0.25">
      <c r="B20" s="61" t="s">
        <v>70</v>
      </c>
      <c r="C20" s="62">
        <f>C19*0.18</f>
        <v>630000</v>
      </c>
      <c r="D20" s="62">
        <f>D19*0.18</f>
        <v>648000</v>
      </c>
      <c r="E20" s="62">
        <f>E19*0.18</f>
        <v>675000</v>
      </c>
      <c r="F20" s="62">
        <f>F19*0.18</f>
        <v>612000</v>
      </c>
      <c r="G20" s="62">
        <f>G19*0.18</f>
        <v>1705414.5</v>
      </c>
      <c r="H20" s="63">
        <f t="shared" si="0"/>
        <v>4270414.5</v>
      </c>
    </row>
    <row r="21" spans="2:10" ht="19.95" customHeight="1" x14ac:dyDescent="0.25">
      <c r="B21" s="97" t="s">
        <v>116</v>
      </c>
      <c r="C21" s="25">
        <f>IF(OR(C4=0,C5=0,C6=0,C7=0,C8=0,C9=0,C10=0,C11=0,C12=0,C13=0,C14=0,C15=0),MAX(C20,C18),C18)</f>
        <v>18000</v>
      </c>
      <c r="D21" s="25">
        <f t="shared" ref="D21:G21" si="3">IF(OR(D4=0,D5=0,D6=0,D7=0,D8=0,D9=0,D10=0,D11=0,D12=0,D13=0,D14=0,D15=0),MAX(D20,D18),D18)</f>
        <v>1800000</v>
      </c>
      <c r="E21" s="25">
        <f t="shared" si="3"/>
        <v>675000</v>
      </c>
      <c r="F21" s="25">
        <f t="shared" si="3"/>
        <v>1000000</v>
      </c>
      <c r="G21" s="25">
        <f t="shared" si="3"/>
        <v>9600</v>
      </c>
      <c r="H21" s="25">
        <f t="shared" si="0"/>
        <v>3502600</v>
      </c>
      <c r="J21" s="91"/>
    </row>
    <row r="22" spans="2:10" ht="19.95" customHeight="1" x14ac:dyDescent="0.25">
      <c r="B22" s="98" t="s">
        <v>117</v>
      </c>
      <c r="C22" s="26">
        <f>C21*0.9</f>
        <v>16200</v>
      </c>
      <c r="D22" s="26">
        <f t="shared" ref="D22:H22" si="4">D21*0.9</f>
        <v>1620000</v>
      </c>
      <c r="E22" s="26">
        <f t="shared" si="4"/>
        <v>607500</v>
      </c>
      <c r="F22" s="26">
        <f t="shared" si="4"/>
        <v>900000</v>
      </c>
      <c r="G22" s="26">
        <f t="shared" si="4"/>
        <v>8640</v>
      </c>
      <c r="H22" s="26">
        <f t="shared" si="4"/>
        <v>3152340</v>
      </c>
    </row>
    <row r="25" spans="2:10" s="92" customFormat="1" x14ac:dyDescent="0.25">
      <c r="B25" s="93" t="s">
        <v>84</v>
      </c>
    </row>
    <row r="26" spans="2:10" s="92" customFormat="1" x14ac:dyDescent="0.25">
      <c r="B26" s="92" t="s">
        <v>135</v>
      </c>
    </row>
    <row r="27" spans="2:10" s="92" customFormat="1" x14ac:dyDescent="0.25">
      <c r="B27" s="92" t="s">
        <v>136</v>
      </c>
    </row>
    <row r="28" spans="2:10" s="92" customFormat="1" x14ac:dyDescent="0.25">
      <c r="B28" s="92" t="s">
        <v>75</v>
      </c>
    </row>
    <row r="29" spans="2:10" s="92" customFormat="1" x14ac:dyDescent="0.25">
      <c r="B29" s="92" t="s">
        <v>76</v>
      </c>
    </row>
    <row r="30" spans="2:10" s="92" customFormat="1" x14ac:dyDescent="0.25">
      <c r="B30" s="92" t="s">
        <v>77</v>
      </c>
    </row>
    <row r="31" spans="2:10" s="92" customFormat="1" x14ac:dyDescent="0.25">
      <c r="B31" s="92" t="s">
        <v>78</v>
      </c>
    </row>
    <row r="32" spans="2:10" s="92" customFormat="1" x14ac:dyDescent="0.25">
      <c r="B32" s="92" t="s">
        <v>79</v>
      </c>
    </row>
    <row r="33" spans="2:2" s="92" customFormat="1" x14ac:dyDescent="0.25">
      <c r="B33" s="92" t="s">
        <v>80</v>
      </c>
    </row>
    <row r="41" spans="2:2" x14ac:dyDescent="0.25">
      <c r="B41" s="90" t="s">
        <v>83</v>
      </c>
    </row>
    <row r="42" spans="2:2" x14ac:dyDescent="0.25">
      <c r="B42" s="90" t="s">
        <v>81</v>
      </c>
    </row>
    <row r="43" spans="2:2" x14ac:dyDescent="0.25">
      <c r="B43" s="90" t="s">
        <v>82</v>
      </c>
    </row>
  </sheetData>
  <mergeCells count="3">
    <mergeCell ref="B2:H2"/>
    <mergeCell ref="J3:O3"/>
    <mergeCell ref="L4:M4"/>
  </mergeCells>
  <pageMargins left="0.7" right="0.7" top="0.75" bottom="0.75" header="0.3" footer="0.3"/>
  <pageSetup paperSize="9" orientation="portrait" horizontalDpi="300" verticalDpi="300"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2"/>
  <sheetViews>
    <sheetView tabSelected="1" workbookViewId="0">
      <pane ySplit="1" topLeftCell="A2" activePane="bottomLeft" state="frozen"/>
      <selection pane="bottomLeft" activeCell="F6" sqref="F6"/>
    </sheetView>
  </sheetViews>
  <sheetFormatPr defaultRowHeight="13.8" x14ac:dyDescent="0.3"/>
  <cols>
    <col min="1" max="1" width="2.5546875" style="31" bestFit="1" customWidth="1"/>
    <col min="2" max="2" width="38.77734375" style="32" customWidth="1"/>
    <col min="3" max="3" width="129.33203125" style="22" customWidth="1"/>
    <col min="4" max="16384" width="8.88671875" style="22"/>
  </cols>
  <sheetData>
    <row r="1" spans="1:3" ht="62.4" customHeight="1" x14ac:dyDescent="0.3"/>
    <row r="2" spans="1:3" ht="25.05" customHeight="1" x14ac:dyDescent="0.3">
      <c r="A2" s="125" t="s">
        <v>105</v>
      </c>
      <c r="B2" s="125"/>
      <c r="C2" s="125"/>
    </row>
    <row r="3" spans="1:3" x14ac:dyDescent="0.3">
      <c r="A3" s="87" t="s">
        <v>89</v>
      </c>
      <c r="B3" s="27" t="s">
        <v>87</v>
      </c>
      <c r="C3" s="28" t="s">
        <v>85</v>
      </c>
    </row>
    <row r="4" spans="1:3" x14ac:dyDescent="0.3">
      <c r="A4" s="87"/>
      <c r="B4" s="27" t="s">
        <v>88</v>
      </c>
      <c r="C4" s="29" t="s">
        <v>85</v>
      </c>
    </row>
    <row r="5" spans="1:3" ht="27.6" x14ac:dyDescent="0.3">
      <c r="A5" s="30" t="s">
        <v>90</v>
      </c>
      <c r="B5" s="27" t="s">
        <v>86</v>
      </c>
      <c r="C5" s="27" t="s">
        <v>106</v>
      </c>
    </row>
    <row r="6" spans="1:3" ht="41.4" x14ac:dyDescent="0.3">
      <c r="A6" s="30" t="s">
        <v>91</v>
      </c>
      <c r="B6" s="27" t="s">
        <v>99</v>
      </c>
      <c r="C6" s="27" t="s">
        <v>98</v>
      </c>
    </row>
    <row r="7" spans="1:3" ht="41.4" x14ac:dyDescent="0.3">
      <c r="A7" s="30" t="s">
        <v>95</v>
      </c>
      <c r="B7" s="27" t="s">
        <v>96</v>
      </c>
      <c r="C7" s="27" t="s">
        <v>97</v>
      </c>
    </row>
    <row r="8" spans="1:3" ht="41.4" x14ac:dyDescent="0.3">
      <c r="A8" s="30" t="s">
        <v>92</v>
      </c>
      <c r="B8" s="27" t="s">
        <v>104</v>
      </c>
      <c r="C8" s="27" t="s">
        <v>100</v>
      </c>
    </row>
    <row r="9" spans="1:3" ht="41.4" x14ac:dyDescent="0.3">
      <c r="A9" s="30"/>
      <c r="B9" s="27"/>
      <c r="C9" s="27" t="s">
        <v>101</v>
      </c>
    </row>
    <row r="10" spans="1:3" ht="69" x14ac:dyDescent="0.3">
      <c r="A10" s="30"/>
      <c r="B10" s="27"/>
      <c r="C10" s="27" t="s">
        <v>102</v>
      </c>
    </row>
    <row r="11" spans="1:3" ht="55.2" x14ac:dyDescent="0.3">
      <c r="A11" s="30" t="s">
        <v>93</v>
      </c>
      <c r="B11" s="27" t="s">
        <v>107</v>
      </c>
      <c r="C11" s="27" t="s">
        <v>108</v>
      </c>
    </row>
    <row r="12" spans="1:3" ht="41.4" x14ac:dyDescent="0.3">
      <c r="A12" s="30" t="s">
        <v>94</v>
      </c>
      <c r="B12" s="27" t="s">
        <v>109</v>
      </c>
      <c r="C12" s="27" t="s">
        <v>103</v>
      </c>
    </row>
  </sheetData>
  <mergeCells count="2">
    <mergeCell ref="A3:A4"/>
    <mergeCell ref="A2:C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Kurum-Gelir Vergisi Matrah Art.</vt:lpstr>
      <vt:lpstr>Stopaj Matrah Artırımı</vt:lpstr>
      <vt:lpstr>KDV Vergi Artırımı</vt:lpstr>
      <vt:lpstr>VUK 359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Abdullah</cp:lastModifiedBy>
  <dcterms:created xsi:type="dcterms:W3CDTF">2023-03-11T03:41:35Z</dcterms:created>
  <dcterms:modified xsi:type="dcterms:W3CDTF">2023-05-05T06:23:45Z</dcterms:modified>
</cp:coreProperties>
</file>